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pivotCache/pivotCacheDefinition3.xml" ContentType="application/vnd.openxmlformats-officedocument.spreadsheetml.pivotCacheDefinition+xml"/>
  <Override PartName="/xl/pivotCache/pivotCacheRecords3.xml" ContentType="application/vnd.openxmlformats-officedocument.spreadsheetml.pivotCacheRecords+xml"/>
  <Override PartName="/xl/pivotCache/pivotCacheDefinition4.xml" ContentType="application/vnd.openxmlformats-officedocument.spreadsheetml.pivotCacheDefinition+xml"/>
  <Override PartName="/xl/pivotCache/pivotCacheRecords4.xml" ContentType="application/vnd.openxmlformats-officedocument.spreadsheetml.pivotCacheRecords+xml"/>
  <Override PartName="/xl/pivotCache/pivotCacheDefinition5.xml" ContentType="application/vnd.openxmlformats-officedocument.spreadsheetml.pivotCacheDefinition+xml"/>
  <Override PartName="/xl/pivotCache/pivotCacheRecords5.xml" ContentType="application/vnd.openxmlformats-officedocument.spreadsheetml.pivotCacheRecords+xml"/>
  <Override PartName="/xl/pivotCache/pivotCacheDefinition6.xml" ContentType="application/vnd.openxmlformats-officedocument.spreadsheetml.pivotCacheDefinition+xml"/>
  <Override PartName="/xl/pivotCache/pivotCacheRecords6.xml" ContentType="application/vnd.openxmlformats-officedocument.spreadsheetml.pivotCacheRecords+xml"/>
  <Override PartName="/xl/pivotCache/pivotCacheDefinition7.xml" ContentType="application/vnd.openxmlformats-officedocument.spreadsheetml.pivotCacheDefinition+xml"/>
  <Override PartName="/xl/pivotCache/pivotCacheRecords7.xml" ContentType="application/vnd.openxmlformats-officedocument.spreadsheetml.pivotCacheRecords+xml"/>
  <Override PartName="/xl/pivotCache/pivotCacheDefinition8.xml" ContentType="application/vnd.openxmlformats-officedocument.spreadsheetml.pivotCacheDefinition+xml"/>
  <Override PartName="/xl/pivotCache/pivotCacheRecords8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ivotTables/pivotTable1.xml" ContentType="application/vnd.openxmlformats-officedocument.spreadsheetml.pivotTable+xml"/>
  <Override PartName="/xl/drawings/drawing2.xml" ContentType="application/vnd.openxmlformats-officedocument.drawing+xml"/>
  <Override PartName="/xl/pivotTables/pivotTable2.xml" ContentType="application/vnd.openxmlformats-officedocument.spreadsheetml.pivotTable+xml"/>
  <Override PartName="/xl/drawings/drawing3.xml" ContentType="application/vnd.openxmlformats-officedocument.drawing+xml"/>
  <Override PartName="/xl/pivotTables/pivotTable3.xml" ContentType="application/vnd.openxmlformats-officedocument.spreadsheetml.pivotTable+xml"/>
  <Override PartName="/xl/drawings/drawing4.xml" ContentType="application/vnd.openxmlformats-officedocument.drawing+xml"/>
  <Override PartName="/xl/pivotTables/pivotTable4.xml" ContentType="application/vnd.openxmlformats-officedocument.spreadsheetml.pivotTable+xml"/>
  <Override PartName="/xl/drawings/drawing5.xml" ContentType="application/vnd.openxmlformats-officedocument.drawing+xml"/>
  <Override PartName="/xl/pivotTables/pivotTable5.xml" ContentType="application/vnd.openxmlformats-officedocument.spreadsheetml.pivotTable+xml"/>
  <Override PartName="/xl/drawings/drawing6.xml" ContentType="application/vnd.openxmlformats-officedocument.drawing+xml"/>
  <Override PartName="/xl/pivotTables/pivotTable6.xml" ContentType="application/vnd.openxmlformats-officedocument.spreadsheetml.pivotTable+xml"/>
  <Override PartName="/xl/drawings/drawing7.xml" ContentType="application/vnd.openxmlformats-officedocument.drawing+xml"/>
  <Override PartName="/xl/pivotTables/pivotTable7.xml" ContentType="application/vnd.openxmlformats-officedocument.spreadsheetml.pivotTable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omments1.xml" ContentType="application/vnd.openxmlformats-officedocument.spreadsheetml.comments+xml"/>
  <Override PartName="/xl/pivotTables/pivotTable8.xml" ContentType="application/vnd.openxmlformats-officedocument.spreadsheetml.pivotTable+xml"/>
  <Override PartName="/xl/drawings/drawing10.xml" ContentType="application/vnd.openxmlformats-officedocument.drawing+xml"/>
  <Override PartName="/xl/pivotTables/pivotTable9.xml" ContentType="application/vnd.openxmlformats-officedocument.spreadsheetml.pivotTable+xml"/>
  <Override PartName="/xl/drawings/drawing11.xml" ContentType="application/vnd.openxmlformats-officedocument.drawing+xml"/>
  <Override PartName="/xl/pivotTables/pivotTable10.xml" ContentType="application/vnd.openxmlformats-officedocument.spreadsheetml.pivotTable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hidePivotFieldList="1" defaultThemeVersion="124226"/>
  <bookViews>
    <workbookView xWindow="0" yWindow="210" windowWidth="14010" windowHeight="10800" tabRatio="948"/>
  </bookViews>
  <sheets>
    <sheet name="Main" sheetId="1" r:id="rId1"/>
    <sheet name="Home+SOHO" sheetId="2" r:id="rId2"/>
    <sheet name="SMB+Enterprise" sheetId="3" r:id="rId3"/>
    <sheet name="xSP" sheetId="7" state="hidden" r:id="rId4"/>
    <sheet name="Traffic" sheetId="22" r:id="rId5"/>
    <sheet name="DDoS_Prevention" sheetId="25" r:id="rId6"/>
    <sheet name="Maintenance" sheetId="26" r:id="rId7"/>
    <sheet name="Media" sheetId="19" r:id="rId8"/>
    <sheet name="ProductSelector" sheetId="14" r:id="rId9"/>
    <sheet name="ProductComposition" sheetId="16" state="hidden" r:id="rId10"/>
    <sheet name="ProductCompositionMatrix" sheetId="21" r:id="rId11"/>
    <sheet name="Migration" sheetId="23" r:id="rId12"/>
    <sheet name="Comment" sheetId="18" r:id="rId13"/>
    <sheet name="Cover" sheetId="8" r:id="rId14"/>
    <sheet name="SaleListHome+SOHO" sheetId="5" state="hidden" r:id="rId15"/>
    <sheet name="SaleListSMB+Enterprise" sheetId="4" state="hidden" r:id="rId16"/>
    <sheet name="SaleListxSP" sheetId="15" state="hidden" r:id="rId17"/>
    <sheet name="SaleListHostedSecurity" sheetId="24" state="hidden" r:id="rId18"/>
    <sheet name="SaleListMSA" sheetId="27" state="hidden" r:id="rId19"/>
    <sheet name="SaleListMedia" sheetId="20" state="hidden" r:id="rId20"/>
    <sheet name="ProductList" sheetId="11" state="hidden" r:id="rId21"/>
    <sheet name="MigrationList" sheetId="10" state="hidden" r:id="rId22"/>
    <sheet name="Data" sheetId="12" state="hidden" r:id="rId23"/>
  </sheets>
  <definedNames>
    <definedName name="_xlnm._FilterDatabase" localSheetId="21" hidden="1">MigrationList!$A$1:$C$96</definedName>
    <definedName name="_xlnm._FilterDatabase" localSheetId="20" hidden="1">ProductList!$A$1:$N$64</definedName>
    <definedName name="_xlnm._FilterDatabase" localSheetId="14" hidden="1">'SaleListHome+SOHO'!$A$1:$M$1</definedName>
    <definedName name="_xlnm._FilterDatabase" localSheetId="17" hidden="1">SaleListHostedSecurity!$A$1:$M$275</definedName>
    <definedName name="_xlnm._FilterDatabase" localSheetId="15" hidden="1">'SaleListSMB+Enterprise'!$A$1:$M$1329</definedName>
    <definedName name="CommentVC">Data!$S$9</definedName>
    <definedName name="CoverVC">Data!$T$9</definedName>
    <definedName name="DDoS_PreventionVC">Data!$L$9</definedName>
    <definedName name="EnterpriseVC">Data!$I$9</definedName>
    <definedName name="IsPublicVC">Data!$G$9</definedName>
    <definedName name="MaintenanceVC">Data!$M$9</definedName>
    <definedName name="MediaVC">Data!$N$9</definedName>
    <definedName name="MigrationVC">Data!$R$9</definedName>
    <definedName name="ProductCompositionMatrixVC">Data!$Q$9</definedName>
    <definedName name="ProductCompositionVC">Data!$P$9</definedName>
    <definedName name="ProductSelectorVC">Data!$O$9</definedName>
    <definedName name="PSLicenseType">Data!$A$109:$A$116</definedName>
    <definedName name="PSTerm">Data!$A$102:$A$104</definedName>
    <definedName name="SOHOVC">Data!$H$9</definedName>
    <definedName name="TrafficVC">Data!$K$9</definedName>
    <definedName name="xSPVC">Data!$J$9</definedName>
  </definedNames>
  <calcPr calcId="145621"/>
  <pivotCaches>
    <pivotCache cacheId="1448" r:id="rId24"/>
    <pivotCache cacheId="1449" r:id="rId25"/>
    <pivotCache cacheId="1450" r:id="rId26"/>
    <pivotCache cacheId="1451" r:id="rId27"/>
    <pivotCache cacheId="1452" r:id="rId28"/>
    <pivotCache cacheId="1453" r:id="rId29"/>
    <pivotCache cacheId="1454" r:id="rId30"/>
    <pivotCache cacheId="1455" r:id="rId31"/>
  </pivotCaches>
</workbook>
</file>

<file path=xl/calcChain.xml><?xml version="1.0" encoding="utf-8"?>
<calcChain xmlns="http://schemas.openxmlformats.org/spreadsheetml/2006/main">
  <c r="E13" i="18" l="1"/>
  <c r="E12" i="18"/>
  <c r="I68" i="14" l="1"/>
  <c r="D4" i="12"/>
  <c r="BQ108" i="12"/>
  <c r="AS108" i="12"/>
  <c r="BR108" i="12"/>
  <c r="BP108" i="12"/>
  <c r="BO108" i="12"/>
  <c r="AR108" i="12"/>
  <c r="A9" i="12"/>
  <c r="D12" i="14"/>
  <c r="L56" i="14" s="1"/>
  <c r="R56" i="14"/>
  <c r="S56" i="14" s="1"/>
  <c r="R57" i="14"/>
  <c r="S57" i="14" s="1"/>
  <c r="R58" i="14"/>
  <c r="S58" i="14" s="1"/>
  <c r="J54" i="14"/>
  <c r="O54" i="14" s="1"/>
  <c r="P54" i="14" s="1"/>
  <c r="O55" i="14"/>
  <c r="O56" i="14"/>
  <c r="P56" i="14" s="1"/>
  <c r="O57" i="14"/>
  <c r="P57" i="14" s="1"/>
  <c r="P55" i="14"/>
  <c r="J58" i="14"/>
  <c r="O58" i="14"/>
  <c r="P58" i="14" s="1"/>
  <c r="J59" i="14"/>
  <c r="O59" i="14" s="1"/>
  <c r="P59" i="14" s="1"/>
  <c r="M57" i="14"/>
  <c r="M64" i="14" s="1"/>
  <c r="X64" i="14" s="1"/>
  <c r="U54" i="14"/>
  <c r="V54" i="14" s="1"/>
  <c r="X55" i="14"/>
  <c r="X56" i="14"/>
  <c r="Y56" i="14" s="1"/>
  <c r="X58" i="14"/>
  <c r="Y58" i="14" s="1"/>
  <c r="X59" i="14"/>
  <c r="Y59" i="14" s="1"/>
  <c r="X60" i="14"/>
  <c r="Y60" i="14" s="1"/>
  <c r="X61" i="14"/>
  <c r="Y61" i="14" s="1"/>
  <c r="X62" i="14"/>
  <c r="Y62" i="14" s="1"/>
  <c r="X54" i="14"/>
  <c r="Y54" i="14" s="1"/>
  <c r="W54" i="14"/>
  <c r="W55" i="14" s="1"/>
  <c r="W56" i="14" s="1"/>
  <c r="T54" i="14"/>
  <c r="T55" i="14" s="1"/>
  <c r="G60" i="14"/>
  <c r="G61" i="14"/>
  <c r="G62" i="14"/>
  <c r="G63" i="14"/>
  <c r="G64" i="14"/>
  <c r="G65" i="14"/>
  <c r="G66" i="14"/>
  <c r="G55" i="14"/>
  <c r="G56" i="14"/>
  <c r="G57" i="14"/>
  <c r="G58" i="14"/>
  <c r="G59" i="14"/>
  <c r="G54" i="14"/>
  <c r="U55" i="14"/>
  <c r="V55" i="14" s="1"/>
  <c r="U57" i="14"/>
  <c r="U59" i="14"/>
  <c r="V59" i="14" s="1"/>
  <c r="G52" i="14"/>
  <c r="G53" i="14"/>
  <c r="U51" i="14"/>
  <c r="U50" i="14"/>
  <c r="M63" i="14"/>
  <c r="Y55" i="14"/>
  <c r="R54" i="14"/>
  <c r="B101" i="12"/>
  <c r="Q54" i="14"/>
  <c r="S54" i="14"/>
  <c r="X63" i="14"/>
  <c r="Y63" i="14" s="1"/>
  <c r="X57" i="14"/>
  <c r="Y57" i="14" s="1"/>
  <c r="U58" i="14"/>
  <c r="V58" i="14" s="1"/>
  <c r="M9" i="12"/>
  <c r="G15" i="1" s="1"/>
  <c r="E17" i="12"/>
  <c r="C17" i="12"/>
  <c r="AQ108" i="12"/>
  <c r="AP108" i="12"/>
  <c r="AO108" i="12"/>
  <c r="BN108" i="12"/>
  <c r="AN108" i="12"/>
  <c r="BM108" i="12"/>
  <c r="AM108" i="12"/>
  <c r="BL108" i="12"/>
  <c r="AL108" i="12"/>
  <c r="BK108" i="12"/>
  <c r="AK108" i="12"/>
  <c r="BJ108" i="12"/>
  <c r="AJ108" i="12"/>
  <c r="BI108" i="12"/>
  <c r="AI108" i="12"/>
  <c r="BH108" i="12"/>
  <c r="AH108" i="12"/>
  <c r="BG108" i="12"/>
  <c r="L9" i="12"/>
  <c r="G14" i="1" s="1"/>
  <c r="A5" i="12"/>
  <c r="A7" i="12"/>
  <c r="E16" i="12"/>
  <c r="C16" i="12"/>
  <c r="N9" i="12"/>
  <c r="G16" i="1" s="1"/>
  <c r="E13" i="12"/>
  <c r="E14" i="12"/>
  <c r="E15" i="12"/>
  <c r="E18" i="12"/>
  <c r="C13" i="12"/>
  <c r="C14" i="12"/>
  <c r="C15" i="12"/>
  <c r="C18" i="12"/>
  <c r="B119" i="12"/>
  <c r="B110" i="12"/>
  <c r="B111" i="12"/>
  <c r="B112" i="12"/>
  <c r="B113" i="12"/>
  <c r="B114" i="12"/>
  <c r="B115" i="12"/>
  <c r="B116" i="12"/>
  <c r="B117" i="12"/>
  <c r="B118" i="12"/>
  <c r="B109" i="12"/>
  <c r="B2" i="12" s="1"/>
  <c r="A110" i="12"/>
  <c r="A111" i="12"/>
  <c r="A112" i="12"/>
  <c r="A113" i="12"/>
  <c r="A114" i="12"/>
  <c r="A115" i="12"/>
  <c r="A116" i="12"/>
  <c r="A117" i="12"/>
  <c r="A118" i="12"/>
  <c r="A119" i="12"/>
  <c r="A109" i="12"/>
  <c r="E60" i="12"/>
  <c r="E87" i="12"/>
  <c r="AG108" i="12"/>
  <c r="BF108" i="12"/>
  <c r="E59" i="12"/>
  <c r="E86" i="12"/>
  <c r="AF108" i="12"/>
  <c r="BE108" i="12"/>
  <c r="E58" i="12"/>
  <c r="E85" i="12"/>
  <c r="AE108" i="12"/>
  <c r="BD108" i="12"/>
  <c r="E57" i="12"/>
  <c r="E84" i="12"/>
  <c r="AD108" i="12"/>
  <c r="BC108" i="12"/>
  <c r="E56" i="12"/>
  <c r="E83" i="12"/>
  <c r="AC108" i="12"/>
  <c r="BB108" i="12"/>
  <c r="E55" i="12"/>
  <c r="E82" i="12"/>
  <c r="AB108" i="12"/>
  <c r="BA108" i="12"/>
  <c r="E54" i="12"/>
  <c r="E81" i="12"/>
  <c r="AA108" i="12"/>
  <c r="AZ108" i="12"/>
  <c r="E53" i="12"/>
  <c r="E80" i="12"/>
  <c r="Z108" i="12"/>
  <c r="AY108" i="12"/>
  <c r="E52" i="12"/>
  <c r="E79" i="12"/>
  <c r="Y108" i="12"/>
  <c r="AX108" i="12"/>
  <c r="E51" i="12"/>
  <c r="E78" i="12"/>
  <c r="X108" i="12"/>
  <c r="AW108" i="12"/>
  <c r="E50" i="12"/>
  <c r="E77" i="12"/>
  <c r="W108" i="12"/>
  <c r="AV108" i="12"/>
  <c r="E49" i="12"/>
  <c r="E76" i="12"/>
  <c r="V108" i="12"/>
  <c r="AU108" i="12"/>
  <c r="H9" i="12"/>
  <c r="G10" i="1" s="1"/>
  <c r="O9" i="12"/>
  <c r="G17" i="1" s="1"/>
  <c r="T9" i="12"/>
  <c r="G22" i="1" s="1"/>
  <c r="S9" i="12"/>
  <c r="G21" i="1" s="1"/>
  <c r="G20" i="1"/>
  <c r="G19" i="1"/>
  <c r="P9" i="12"/>
  <c r="G18" i="1" s="1"/>
  <c r="K9" i="12"/>
  <c r="G13" i="1" s="1"/>
  <c r="J9" i="12"/>
  <c r="G12" i="1" s="1"/>
  <c r="I9" i="12"/>
  <c r="G11" i="1" s="1"/>
  <c r="B4" i="12"/>
  <c r="E10" i="18" s="1"/>
  <c r="C4" i="12"/>
  <c r="B30" i="8"/>
  <c r="D2" i="12"/>
  <c r="C2" i="12"/>
  <c r="K55" i="14" l="1"/>
  <c r="K63" i="14" s="1"/>
  <c r="R63" i="14" s="1"/>
  <c r="S63" i="14" s="1"/>
  <c r="L66" i="14"/>
  <c r="U66" i="14" s="1"/>
  <c r="V66" i="14" s="1"/>
  <c r="L63" i="14"/>
  <c r="U63" i="14" s="1"/>
  <c r="V63" i="14" s="1"/>
  <c r="L60" i="14"/>
  <c r="U60" i="14" s="1"/>
  <c r="V60" i="14" s="1"/>
  <c r="U56" i="14"/>
  <c r="V56" i="14" s="1"/>
  <c r="L64" i="14"/>
  <c r="U64" i="14" s="1"/>
  <c r="V64" i="14" s="1"/>
  <c r="L62" i="14"/>
  <c r="U62" i="14" s="1"/>
  <c r="V62" i="14" s="1"/>
  <c r="J64" i="14"/>
  <c r="O64" i="14" s="1"/>
  <c r="P64" i="14" s="1"/>
  <c r="L65" i="14"/>
  <c r="U65" i="14" s="1"/>
  <c r="V65" i="14" s="1"/>
  <c r="M66" i="14"/>
  <c r="X66" i="14" s="1"/>
  <c r="Y66" i="14" s="1"/>
  <c r="W57" i="14"/>
  <c r="W58" i="14" s="1"/>
  <c r="W59" i="14" s="1"/>
  <c r="W60" i="14" s="1"/>
  <c r="W61" i="14" s="1"/>
  <c r="W62" i="14" s="1"/>
  <c r="W63" i="14" s="1"/>
  <c r="W64" i="14" s="1"/>
  <c r="W65" i="14" s="1"/>
  <c r="W66" i="14" s="1"/>
  <c r="Y64" i="14"/>
  <c r="N54" i="14"/>
  <c r="N55" i="14" s="1"/>
  <c r="N56" i="14" s="1"/>
  <c r="N57" i="14" s="1"/>
  <c r="N58" i="14" s="1"/>
  <c r="N59" i="14" s="1"/>
  <c r="M65" i="14"/>
  <c r="X65" i="14" s="1"/>
  <c r="Y65" i="14" s="1"/>
  <c r="J63" i="14"/>
  <c r="O63" i="14" s="1"/>
  <c r="P63" i="14" s="1"/>
  <c r="J62" i="14"/>
  <c r="O62" i="14" s="1"/>
  <c r="P62" i="14" s="1"/>
  <c r="L61" i="14"/>
  <c r="U61" i="14" s="1"/>
  <c r="V61" i="14" s="1"/>
  <c r="T56" i="14"/>
  <c r="T57" i="14" s="1"/>
  <c r="T58" i="14" s="1"/>
  <c r="T59" i="14" s="1"/>
  <c r="J61" i="14"/>
  <c r="O61" i="14" s="1"/>
  <c r="P61" i="14" s="1"/>
  <c r="B8" i="18"/>
  <c r="C7" i="25"/>
  <c r="B7" i="18"/>
  <c r="C7" i="26"/>
  <c r="U38" i="14"/>
  <c r="V57" i="14"/>
  <c r="E19" i="12"/>
  <c r="C19" i="12"/>
  <c r="C8" i="16"/>
  <c r="B27" i="8"/>
  <c r="C7" i="16"/>
  <c r="B7" i="1"/>
  <c r="C7" i="2"/>
  <c r="C7" i="22"/>
  <c r="C7" i="3"/>
  <c r="C7" i="19"/>
  <c r="C7" i="7"/>
  <c r="C7" i="21"/>
  <c r="C7" i="23"/>
  <c r="C8" i="2"/>
  <c r="C8" i="19"/>
  <c r="C8" i="7"/>
  <c r="B8" i="1"/>
  <c r="C8" i="23"/>
  <c r="B108" i="12"/>
  <c r="C8" i="26"/>
  <c r="C8" i="3"/>
  <c r="C8" i="22"/>
  <c r="B56" i="8"/>
  <c r="C8" i="21"/>
  <c r="C8" i="25"/>
  <c r="U39" i="14" l="1"/>
  <c r="I39" i="14" s="1"/>
  <c r="J66" i="14"/>
  <c r="O66" i="14" s="1"/>
  <c r="P66" i="14" s="1"/>
  <c r="K60" i="14"/>
  <c r="R60" i="14" s="1"/>
  <c r="S60" i="14" s="1"/>
  <c r="J60" i="14"/>
  <c r="T61" i="14"/>
  <c r="T62" i="14" s="1"/>
  <c r="T63" i="14" s="1"/>
  <c r="T64" i="14" s="1"/>
  <c r="T65" i="14" s="1"/>
  <c r="T66" i="14" s="1"/>
  <c r="T60" i="14"/>
  <c r="K62" i="14"/>
  <c r="R62" i="14" s="1"/>
  <c r="S62" i="14" s="1"/>
  <c r="R55" i="14"/>
  <c r="J65" i="14"/>
  <c r="O65" i="14" s="1"/>
  <c r="P65" i="14" s="1"/>
  <c r="K61" i="14"/>
  <c r="R61" i="14" s="1"/>
  <c r="S61" i="14" s="1"/>
  <c r="K65" i="14"/>
  <c r="R65" i="14" s="1"/>
  <c r="S65" i="14" s="1"/>
  <c r="U49" i="14"/>
  <c r="J49" i="14" s="1"/>
  <c r="V49" i="14" s="1"/>
  <c r="K64" i="14"/>
  <c r="R64" i="14" s="1"/>
  <c r="S64" i="14" s="1"/>
  <c r="K66" i="14"/>
  <c r="R66" i="14" s="1"/>
  <c r="S66" i="14" s="1"/>
  <c r="K59" i="14"/>
  <c r="R59" i="14" s="1"/>
  <c r="S59" i="14" s="1"/>
  <c r="Q55" i="14"/>
  <c r="Q56" i="14" s="1"/>
  <c r="Q57" i="14" s="1"/>
  <c r="Q58" i="14" s="1"/>
  <c r="U36" i="14"/>
  <c r="I36" i="14" s="1"/>
  <c r="X36" i="14" s="1"/>
  <c r="U48" i="14"/>
  <c r="J48" i="14" s="1"/>
  <c r="V48" i="14" s="1"/>
  <c r="U41" i="14"/>
  <c r="J41" i="14" s="1"/>
  <c r="U40" i="14"/>
  <c r="I40" i="14" s="1"/>
  <c r="U35" i="14"/>
  <c r="U47" i="14"/>
  <c r="U37" i="14"/>
  <c r="W36" i="14"/>
  <c r="K36" i="14" s="1"/>
  <c r="Y36" i="14"/>
  <c r="H36" i="14"/>
  <c r="U46" i="14"/>
  <c r="Q59" i="14"/>
  <c r="Q60" i="14" s="1"/>
  <c r="Q61" i="14" s="1"/>
  <c r="Q62" i="14" s="1"/>
  <c r="Q63" i="14" s="1"/>
  <c r="U45" i="14"/>
  <c r="U42" i="14"/>
  <c r="J38" i="14"/>
  <c r="I38" i="14"/>
  <c r="U31" i="14"/>
  <c r="I49" i="14"/>
  <c r="H49" i="14" s="1"/>
  <c r="X49" i="14"/>
  <c r="I48" i="14"/>
  <c r="H48" i="14" s="1"/>
  <c r="J40" i="14"/>
  <c r="Y48" i="14"/>
  <c r="I41" i="14" l="1"/>
  <c r="H41" i="14" s="1"/>
  <c r="S55" i="14"/>
  <c r="U25" i="14"/>
  <c r="U27" i="14"/>
  <c r="J39" i="14"/>
  <c r="M39" i="14" s="1"/>
  <c r="Q39" i="14" s="1"/>
  <c r="U28" i="14"/>
  <c r="L49" i="14"/>
  <c r="P49" i="14" s="1"/>
  <c r="M48" i="14"/>
  <c r="Q48" i="14" s="1"/>
  <c r="Y49" i="14"/>
  <c r="M49" i="14" s="1"/>
  <c r="Q49" i="14" s="1"/>
  <c r="U26" i="14"/>
  <c r="Q64" i="14"/>
  <c r="Q65" i="14" s="1"/>
  <c r="Q66" i="14" s="1"/>
  <c r="O60" i="14"/>
  <c r="N60" i="14"/>
  <c r="N61" i="14" s="1"/>
  <c r="N62" i="14" s="1"/>
  <c r="N63" i="14" s="1"/>
  <c r="N64" i="14" s="1"/>
  <c r="N65" i="14" s="1"/>
  <c r="N66" i="14" s="1"/>
  <c r="X48" i="14"/>
  <c r="L48" i="14" s="1"/>
  <c r="P48" i="14" s="1"/>
  <c r="U29" i="14"/>
  <c r="U30" i="14"/>
  <c r="I30" i="14" s="1"/>
  <c r="U32" i="14"/>
  <c r="U24" i="14"/>
  <c r="J36" i="14"/>
  <c r="W49" i="14"/>
  <c r="K49" i="14" s="1"/>
  <c r="O49" i="14" s="1"/>
  <c r="M36" i="14"/>
  <c r="Q36" i="14" s="1"/>
  <c r="J42" i="14"/>
  <c r="I42" i="14"/>
  <c r="J45" i="14"/>
  <c r="V45" i="14" s="1"/>
  <c r="I45" i="14"/>
  <c r="I47" i="14"/>
  <c r="J47" i="14"/>
  <c r="V47" i="14" s="1"/>
  <c r="V36" i="14"/>
  <c r="I46" i="14"/>
  <c r="J46" i="14"/>
  <c r="V46" i="14" s="1"/>
  <c r="W48" i="14"/>
  <c r="K48" i="14" s="1"/>
  <c r="J37" i="14"/>
  <c r="I37" i="14"/>
  <c r="I35" i="14"/>
  <c r="J35" i="14"/>
  <c r="Y40" i="14"/>
  <c r="M40" i="14" s="1"/>
  <c r="Q40" i="14" s="1"/>
  <c r="X40" i="14"/>
  <c r="L40" i="14" s="1"/>
  <c r="P40" i="14" s="1"/>
  <c r="H40" i="14"/>
  <c r="W40" i="14"/>
  <c r="K40" i="14" s="1"/>
  <c r="O40" i="14" s="1"/>
  <c r="J29" i="14"/>
  <c r="I29" i="14"/>
  <c r="V41" i="14"/>
  <c r="W39" i="14"/>
  <c r="K39" i="14" s="1"/>
  <c r="H39" i="14"/>
  <c r="X39" i="14"/>
  <c r="Y39" i="14"/>
  <c r="V38" i="14"/>
  <c r="J28" i="14"/>
  <c r="I28" i="14"/>
  <c r="J26" i="14"/>
  <c r="I26" i="14"/>
  <c r="J30" i="14"/>
  <c r="V40" i="14"/>
  <c r="W41" i="14"/>
  <c r="K41" i="14" s="1"/>
  <c r="J31" i="14"/>
  <c r="I31" i="14"/>
  <c r="H38" i="14"/>
  <c r="W38" i="14"/>
  <c r="K38" i="14" s="1"/>
  <c r="X38" i="14"/>
  <c r="L38" i="14" s="1"/>
  <c r="P38" i="14" s="1"/>
  <c r="Y38" i="14"/>
  <c r="M38" i="14" s="1"/>
  <c r="Q38" i="14" s="1"/>
  <c r="J32" i="14" l="1"/>
  <c r="V32" i="14" s="1"/>
  <c r="I32" i="14"/>
  <c r="X41" i="14"/>
  <c r="L41" i="14" s="1"/>
  <c r="V39" i="14"/>
  <c r="O39" i="14"/>
  <c r="J27" i="14"/>
  <c r="V27" i="14" s="1"/>
  <c r="I27" i="14"/>
  <c r="Y41" i="14"/>
  <c r="M41" i="14" s="1"/>
  <c r="Q41" i="14" s="1"/>
  <c r="I25" i="14"/>
  <c r="J25" i="14"/>
  <c r="V25" i="14" s="1"/>
  <c r="U19" i="14"/>
  <c r="U15" i="14"/>
  <c r="U12" i="14"/>
  <c r="U16" i="14"/>
  <c r="U21" i="14"/>
  <c r="U18" i="14"/>
  <c r="U13" i="14"/>
  <c r="U14" i="14"/>
  <c r="P60" i="14"/>
  <c r="U17" i="14"/>
  <c r="U20" i="14"/>
  <c r="L39" i="14"/>
  <c r="P39" i="14" s="1"/>
  <c r="R48" i="14"/>
  <c r="J24" i="14"/>
  <c r="V24" i="14" s="1"/>
  <c r="I24" i="14"/>
  <c r="L36" i="14"/>
  <c r="O36" i="14"/>
  <c r="S48" i="14"/>
  <c r="O48" i="14"/>
  <c r="Y35" i="14"/>
  <c r="H35" i="14"/>
  <c r="W35" i="14"/>
  <c r="K35" i="14" s="1"/>
  <c r="O35" i="14" s="1"/>
  <c r="X35" i="14"/>
  <c r="W37" i="14"/>
  <c r="K37" i="14" s="1"/>
  <c r="O37" i="14" s="1"/>
  <c r="H37" i="14"/>
  <c r="Y37" i="14"/>
  <c r="M37" i="14" s="1"/>
  <c r="Q37" i="14" s="1"/>
  <c r="X37" i="14"/>
  <c r="H46" i="14"/>
  <c r="Y46" i="14"/>
  <c r="M46" i="14" s="1"/>
  <c r="Q46" i="14" s="1"/>
  <c r="W46" i="14"/>
  <c r="K46" i="14" s="1"/>
  <c r="X46" i="14"/>
  <c r="L46" i="14" s="1"/>
  <c r="P46" i="14" s="1"/>
  <c r="L37" i="14"/>
  <c r="P37" i="14" s="1"/>
  <c r="V37" i="14"/>
  <c r="H47" i="14"/>
  <c r="W47" i="14"/>
  <c r="K47" i="14" s="1"/>
  <c r="Y47" i="14"/>
  <c r="M47" i="14" s="1"/>
  <c r="Q47" i="14" s="1"/>
  <c r="X47" i="14"/>
  <c r="L47" i="14" s="1"/>
  <c r="P47" i="14" s="1"/>
  <c r="Y42" i="14"/>
  <c r="X42" i="14"/>
  <c r="L42" i="14" s="1"/>
  <c r="P42" i="14" s="1"/>
  <c r="H42" i="14"/>
  <c r="W42" i="14"/>
  <c r="K42" i="14" s="1"/>
  <c r="V35" i="14"/>
  <c r="L35" i="14"/>
  <c r="M35" i="14"/>
  <c r="Q35" i="14" s="1"/>
  <c r="H45" i="14"/>
  <c r="W45" i="14"/>
  <c r="K45" i="14" s="1"/>
  <c r="X45" i="14"/>
  <c r="L45" i="14" s="1"/>
  <c r="P45" i="14" s="1"/>
  <c r="Y45" i="14"/>
  <c r="M45" i="14" s="1"/>
  <c r="Q45" i="14" s="1"/>
  <c r="M42" i="14"/>
  <c r="Q42" i="14" s="1"/>
  <c r="V42" i="14"/>
  <c r="R39" i="14"/>
  <c r="P41" i="14"/>
  <c r="S38" i="14"/>
  <c r="Y30" i="14"/>
  <c r="M30" i="14" s="1"/>
  <c r="Q30" i="14" s="1"/>
  <c r="W30" i="14"/>
  <c r="K30" i="14" s="1"/>
  <c r="O30" i="14" s="1"/>
  <c r="H30" i="14"/>
  <c r="X30" i="14"/>
  <c r="W26" i="14"/>
  <c r="K26" i="14" s="1"/>
  <c r="O26" i="14" s="1"/>
  <c r="Y26" i="14"/>
  <c r="M26" i="14" s="1"/>
  <c r="Q26" i="14" s="1"/>
  <c r="X26" i="14"/>
  <c r="H26" i="14"/>
  <c r="V28" i="14"/>
  <c r="O41" i="14"/>
  <c r="V29" i="14"/>
  <c r="V31" i="14"/>
  <c r="S40" i="14"/>
  <c r="V26" i="14"/>
  <c r="L26" i="14"/>
  <c r="P26" i="14" s="1"/>
  <c r="O38" i="14"/>
  <c r="S49" i="14"/>
  <c r="R49" i="14"/>
  <c r="Y31" i="14"/>
  <c r="M31" i="14" s="1"/>
  <c r="W31" i="14"/>
  <c r="K31" i="14" s="1"/>
  <c r="H31" i="14"/>
  <c r="X31" i="14"/>
  <c r="L31" i="14" s="1"/>
  <c r="P31" i="14" s="1"/>
  <c r="V30" i="14"/>
  <c r="L30" i="14"/>
  <c r="P30" i="14" s="1"/>
  <c r="X28" i="14"/>
  <c r="L28" i="14" s="1"/>
  <c r="P28" i="14" s="1"/>
  <c r="W28" i="14"/>
  <c r="K28" i="14" s="1"/>
  <c r="O28" i="14" s="1"/>
  <c r="H28" i="14"/>
  <c r="Y28" i="14"/>
  <c r="M28" i="14" s="1"/>
  <c r="Q28" i="14" s="1"/>
  <c r="R38" i="14"/>
  <c r="Y29" i="14"/>
  <c r="M29" i="14" s="1"/>
  <c r="Q29" i="14" s="1"/>
  <c r="X29" i="14"/>
  <c r="L29" i="14" s="1"/>
  <c r="P29" i="14" s="1"/>
  <c r="W29" i="14"/>
  <c r="K29" i="14" s="1"/>
  <c r="O29" i="14" s="1"/>
  <c r="H29" i="14"/>
  <c r="R40" i="14"/>
  <c r="S39" i="14" l="1"/>
  <c r="I17" i="14"/>
  <c r="J17" i="14"/>
  <c r="J18" i="14"/>
  <c r="V18" i="14" s="1"/>
  <c r="I18" i="14"/>
  <c r="I15" i="14"/>
  <c r="J15" i="14"/>
  <c r="V15" i="14" s="1"/>
  <c r="R41" i="14"/>
  <c r="J21" i="14"/>
  <c r="I21" i="14"/>
  <c r="I19" i="14"/>
  <c r="J19" i="14"/>
  <c r="H27" i="14"/>
  <c r="Y27" i="14"/>
  <c r="M27" i="14" s="1"/>
  <c r="Q27" i="14" s="1"/>
  <c r="X27" i="14"/>
  <c r="L27" i="14" s="1"/>
  <c r="P27" i="14" s="1"/>
  <c r="W27" i="14"/>
  <c r="K27" i="14" s="1"/>
  <c r="W24" i="14"/>
  <c r="K24" i="14" s="1"/>
  <c r="X24" i="14"/>
  <c r="L24" i="14" s="1"/>
  <c r="P24" i="14" s="1"/>
  <c r="H24" i="14"/>
  <c r="Y24" i="14"/>
  <c r="M24" i="14" s="1"/>
  <c r="Q24" i="14" s="1"/>
  <c r="I20" i="14"/>
  <c r="J20" i="14"/>
  <c r="V20" i="14" s="1"/>
  <c r="J13" i="14"/>
  <c r="V13" i="14" s="1"/>
  <c r="I13" i="14"/>
  <c r="J12" i="14"/>
  <c r="V12" i="14" s="1"/>
  <c r="I12" i="14"/>
  <c r="Y25" i="14"/>
  <c r="M25" i="14" s="1"/>
  <c r="Q25" i="14" s="1"/>
  <c r="W25" i="14"/>
  <c r="K25" i="14" s="1"/>
  <c r="H25" i="14"/>
  <c r="X25" i="14"/>
  <c r="L25" i="14" s="1"/>
  <c r="P25" i="14" s="1"/>
  <c r="S41" i="14"/>
  <c r="J14" i="14"/>
  <c r="V14" i="14" s="1"/>
  <c r="I14" i="14"/>
  <c r="J16" i="14"/>
  <c r="I16" i="14"/>
  <c r="W32" i="14"/>
  <c r="K32" i="14" s="1"/>
  <c r="O32" i="14" s="1"/>
  <c r="Y32" i="14"/>
  <c r="M32" i="14" s="1"/>
  <c r="Q32" i="14" s="1"/>
  <c r="H32" i="14"/>
  <c r="X32" i="14"/>
  <c r="L32" i="14" s="1"/>
  <c r="P32" i="14" s="1"/>
  <c r="R35" i="14"/>
  <c r="R43" i="14" s="1"/>
  <c r="Q43" i="14"/>
  <c r="S35" i="14"/>
  <c r="P36" i="14"/>
  <c r="S36" i="14"/>
  <c r="R36" i="14"/>
  <c r="Q50" i="14"/>
  <c r="R37" i="14"/>
  <c r="O47" i="14"/>
  <c r="R47" i="14"/>
  <c r="S47" i="14"/>
  <c r="O46" i="14"/>
  <c r="R46" i="14"/>
  <c r="S46" i="14"/>
  <c r="P35" i="14"/>
  <c r="S45" i="14"/>
  <c r="O45" i="14"/>
  <c r="R45" i="14"/>
  <c r="O42" i="14"/>
  <c r="O43" i="14" s="1"/>
  <c r="R42" i="14"/>
  <c r="S42" i="14"/>
  <c r="S37" i="14"/>
  <c r="P50" i="14"/>
  <c r="S31" i="14"/>
  <c r="S26" i="14"/>
  <c r="R26" i="14"/>
  <c r="R31" i="14"/>
  <c r="Q31" i="14"/>
  <c r="R30" i="14"/>
  <c r="S30" i="14"/>
  <c r="O31" i="14"/>
  <c r="R28" i="14"/>
  <c r="S28" i="14"/>
  <c r="R29" i="14"/>
  <c r="S29" i="14"/>
  <c r="P33" i="14" l="1"/>
  <c r="X15" i="14"/>
  <c r="L15" i="14" s="1"/>
  <c r="P15" i="14" s="1"/>
  <c r="Y15" i="14"/>
  <c r="M15" i="14" s="1"/>
  <c r="Q15" i="14" s="1"/>
  <c r="H15" i="14"/>
  <c r="W15" i="14"/>
  <c r="K15" i="14" s="1"/>
  <c r="X14" i="14"/>
  <c r="L14" i="14" s="1"/>
  <c r="P14" i="14" s="1"/>
  <c r="H14" i="14"/>
  <c r="Y14" i="14"/>
  <c r="M14" i="14" s="1"/>
  <c r="Q14" i="14" s="1"/>
  <c r="W14" i="14"/>
  <c r="K14" i="14" s="1"/>
  <c r="R24" i="14"/>
  <c r="R33" i="14" s="1"/>
  <c r="Y18" i="14"/>
  <c r="M18" i="14" s="1"/>
  <c r="Q18" i="14" s="1"/>
  <c r="W18" i="14"/>
  <c r="K18" i="14" s="1"/>
  <c r="H18" i="14"/>
  <c r="X18" i="14"/>
  <c r="L18" i="14" s="1"/>
  <c r="P18" i="14" s="1"/>
  <c r="X12" i="14"/>
  <c r="L12" i="14" s="1"/>
  <c r="P12" i="14" s="1"/>
  <c r="W12" i="14"/>
  <c r="K12" i="14" s="1"/>
  <c r="H12" i="14"/>
  <c r="Y12" i="14"/>
  <c r="M12" i="14" s="1"/>
  <c r="Q12" i="14" s="1"/>
  <c r="H21" i="14"/>
  <c r="X21" i="14"/>
  <c r="L21" i="14" s="1"/>
  <c r="P21" i="14" s="1"/>
  <c r="Y21" i="14"/>
  <c r="M21" i="14" s="1"/>
  <c r="Q21" i="14" s="1"/>
  <c r="W21" i="14"/>
  <c r="K21" i="14" s="1"/>
  <c r="O21" i="14" s="1"/>
  <c r="R32" i="14"/>
  <c r="V16" i="14"/>
  <c r="R25" i="14"/>
  <c r="S25" i="14"/>
  <c r="O25" i="14"/>
  <c r="Y13" i="14"/>
  <c r="M13" i="14" s="1"/>
  <c r="Q13" i="14" s="1"/>
  <c r="H13" i="14"/>
  <c r="W13" i="14"/>
  <c r="K13" i="14" s="1"/>
  <c r="O13" i="14" s="1"/>
  <c r="X13" i="14"/>
  <c r="L13" i="14" s="1"/>
  <c r="P13" i="14" s="1"/>
  <c r="O27" i="14"/>
  <c r="S27" i="14"/>
  <c r="R27" i="14"/>
  <c r="V19" i="14"/>
  <c r="W17" i="14"/>
  <c r="K17" i="14" s="1"/>
  <c r="O17" i="14" s="1"/>
  <c r="H17" i="14"/>
  <c r="X17" i="14"/>
  <c r="L17" i="14" s="1"/>
  <c r="P17" i="14" s="1"/>
  <c r="Y17" i="14"/>
  <c r="M17" i="14" s="1"/>
  <c r="Q17" i="14" s="1"/>
  <c r="H19" i="14"/>
  <c r="Y19" i="14"/>
  <c r="M19" i="14" s="1"/>
  <c r="Q19" i="14" s="1"/>
  <c r="W19" i="14"/>
  <c r="K19" i="14" s="1"/>
  <c r="O19" i="14" s="1"/>
  <c r="X19" i="14"/>
  <c r="L19" i="14" s="1"/>
  <c r="P19" i="14" s="1"/>
  <c r="Q33" i="14"/>
  <c r="H16" i="14"/>
  <c r="X16" i="14"/>
  <c r="L16" i="14" s="1"/>
  <c r="P16" i="14" s="1"/>
  <c r="W16" i="14"/>
  <c r="K16" i="14" s="1"/>
  <c r="O16" i="14" s="1"/>
  <c r="Y16" i="14"/>
  <c r="M16" i="14" s="1"/>
  <c r="Q16" i="14" s="1"/>
  <c r="S32" i="14"/>
  <c r="X20" i="14"/>
  <c r="L20" i="14" s="1"/>
  <c r="P20" i="14" s="1"/>
  <c r="H20" i="14"/>
  <c r="Y20" i="14"/>
  <c r="M20" i="14" s="1"/>
  <c r="Q20" i="14" s="1"/>
  <c r="W20" i="14"/>
  <c r="K20" i="14" s="1"/>
  <c r="O24" i="14"/>
  <c r="S24" i="14"/>
  <c r="S33" i="14" s="1"/>
  <c r="V21" i="14"/>
  <c r="V17" i="14"/>
  <c r="S43" i="14"/>
  <c r="P43" i="14"/>
  <c r="R50" i="14"/>
  <c r="S50" i="14"/>
  <c r="O50" i="14"/>
  <c r="O33" i="14" l="1"/>
  <c r="S13" i="14"/>
  <c r="R17" i="14"/>
  <c r="R21" i="14"/>
  <c r="S17" i="14"/>
  <c r="S21" i="14"/>
  <c r="R13" i="14"/>
  <c r="R14" i="14"/>
  <c r="O14" i="14"/>
  <c r="S14" i="14"/>
  <c r="S20" i="14"/>
  <c r="R20" i="14"/>
  <c r="O20" i="14"/>
  <c r="S19" i="14"/>
  <c r="O12" i="14"/>
  <c r="S12" i="14"/>
  <c r="S22" i="14" s="1"/>
  <c r="R12" i="14"/>
  <c r="R22" i="14" s="1"/>
  <c r="R18" i="14"/>
  <c r="S18" i="14"/>
  <c r="O18" i="14"/>
  <c r="R16" i="14"/>
  <c r="Q22" i="14"/>
  <c r="O15" i="14"/>
  <c r="R15" i="14"/>
  <c r="S15" i="14"/>
  <c r="R19" i="14"/>
  <c r="S16" i="14"/>
  <c r="P22" i="14"/>
  <c r="O22" i="14" l="1"/>
</calcChain>
</file>

<file path=xl/comments1.xml><?xml version="1.0" encoding="utf-8"?>
<comments xmlns="http://schemas.openxmlformats.org/spreadsheetml/2006/main">
  <authors>
    <author>Buyakin</author>
  </authors>
  <commentList>
    <comment ref="C26" authorId="0">
      <text>
        <r>
          <rPr>
            <sz val="8"/>
            <color indexed="81"/>
            <rFont val="Tahoma"/>
            <family val="2"/>
            <charset val="204"/>
          </rPr>
          <t>Use product selector to calculate the number of licenses of various products depending on the number of objects to be protected by Kaspersky products.</t>
        </r>
      </text>
    </comment>
  </commentList>
</comments>
</file>

<file path=xl/sharedStrings.xml><?xml version="1.0" encoding="utf-8"?>
<sst xmlns="http://schemas.openxmlformats.org/spreadsheetml/2006/main" count="20189" uniqueCount="2425">
  <si>
    <t>Assistance in product selection process.</t>
  </si>
  <si>
    <t>Set of applications included in the products.</t>
  </si>
  <si>
    <t>Rules of migration from the old product line.</t>
  </si>
  <si>
    <t>Title page for printed pricelist.</t>
  </si>
  <si>
    <t>Traffic licenses.</t>
  </si>
  <si>
    <t>Additional Data</t>
  </si>
  <si>
    <t>A220: Kaspersky Anti-Virus for Windows Server</t>
  </si>
  <si>
    <t>F310: Kaspersky Anti-Virus for Lotus Notes/Domino</t>
  </si>
  <si>
    <t>F111: Kaspersky Security for Microsoft Exchange</t>
  </si>
  <si>
    <t>G111: Kaspersky Anti-Virus for Microsoft ISA Server SE</t>
  </si>
  <si>
    <t>G110: Kaspersky Anti-Virus for Microsoft ISA Server EE</t>
  </si>
  <si>
    <t>Comm.Lic.+Maint.</t>
  </si>
  <si>
    <t>Maint. Renewal</t>
  </si>
  <si>
    <t>Public Sector</t>
  </si>
  <si>
    <t>Edu/Gov Lic.+Maint.</t>
  </si>
  <si>
    <t>Educational Renewal</t>
  </si>
  <si>
    <t>Public Sector Renewal</t>
  </si>
  <si>
    <t>Edu/Gov Maint.</t>
  </si>
  <si>
    <t>Governmental</t>
  </si>
  <si>
    <t>Student Lic.+Maint.</t>
  </si>
  <si>
    <t>C</t>
  </si>
  <si>
    <t>Governmental Renewal</t>
  </si>
  <si>
    <t>SOHO</t>
  </si>
  <si>
    <t>Enterprise</t>
  </si>
  <si>
    <t>xsP</t>
  </si>
  <si>
    <t>Count and Sum of prices</t>
  </si>
  <si>
    <t>Kaspersky Lab Benelux B.V. Hambakenwetering 10, 5231 DC  's-Hertogenbosch, Netherlands</t>
  </si>
  <si>
    <t>sales@kaspersky.nl</t>
  </si>
  <si>
    <t>Local Currency Rate:</t>
  </si>
  <si>
    <t>sales@kaspersky.co.jp</t>
  </si>
  <si>
    <t>K.K. Kaspersky Labs Japan: Higashi Kanda Towa Bldg. 6F 2-3-3, Higashi Kanda, Chiyoda-ku, Tokyo, JAPAN 101-0031</t>
  </si>
  <si>
    <t>Hong Kong</t>
  </si>
  <si>
    <t>Taiwan</t>
  </si>
  <si>
    <t>Special Security</t>
  </si>
  <si>
    <t>HostedSecurity</t>
  </si>
  <si>
    <t>License / Services Subscription</t>
  </si>
  <si>
    <t>HomeSpace Security</t>
  </si>
  <si>
    <t>Dt</t>
  </si>
  <si>
    <t>Desktop</t>
  </si>
  <si>
    <t>Box</t>
  </si>
  <si>
    <t>Band A: 1</t>
  </si>
  <si>
    <t>1 year</t>
  </si>
  <si>
    <t>License Pack</t>
  </si>
  <si>
    <t>2 year</t>
  </si>
  <si>
    <t>Band C: 3</t>
  </si>
  <si>
    <t>PDA</t>
  </si>
  <si>
    <t>Band E: 5</t>
  </si>
  <si>
    <t>Node</t>
  </si>
  <si>
    <t>License</t>
  </si>
  <si>
    <t>Band K: 10-14</t>
  </si>
  <si>
    <t>10-14Node</t>
  </si>
  <si>
    <t>Band N: 20-24</t>
  </si>
  <si>
    <t>20-24Node</t>
  </si>
  <si>
    <t>Band P: 25-49</t>
  </si>
  <si>
    <t>25-49Node</t>
  </si>
  <si>
    <t>Band R: 100-149</t>
  </si>
  <si>
    <t>100-149Node</t>
  </si>
  <si>
    <t>Band S: 150-249</t>
  </si>
  <si>
    <t>150-249Node</t>
  </si>
  <si>
    <t>Traffic Licence</t>
  </si>
  <si>
    <t>Band P: 250-499</t>
  </si>
  <si>
    <t>250-499TrafficD</t>
  </si>
  <si>
    <t xml:space="preserve">   Kaspersky Anti-Virus for xSP</t>
  </si>
  <si>
    <t xml:space="preserve">   Kaspersky Anti-Spam for xSP</t>
  </si>
  <si>
    <t>250-499Node</t>
  </si>
  <si>
    <t xml:space="preserve">   Kaspersky Security for xSP</t>
  </si>
  <si>
    <t>Mb of traffic per day</t>
  </si>
  <si>
    <t>10-14User</t>
  </si>
  <si>
    <t>15-19Mx</t>
  </si>
  <si>
    <t>15-19User</t>
  </si>
  <si>
    <t>Media Pack</t>
  </si>
  <si>
    <t>Band Z: 1</t>
  </si>
  <si>
    <t>Table of contents</t>
  </si>
  <si>
    <t>Price list</t>
  </si>
  <si>
    <t>xSP</t>
  </si>
  <si>
    <t>Product Selector</t>
  </si>
  <si>
    <t>Product Composition</t>
  </si>
  <si>
    <t>Migration</t>
  </si>
  <si>
    <t>Comment</t>
  </si>
  <si>
    <t>Cover</t>
  </si>
  <si>
    <t>ADDRESS:</t>
  </si>
  <si>
    <t>MAIL:</t>
  </si>
  <si>
    <t>APPLICABILITY</t>
  </si>
  <si>
    <t>EFFECTIVE SINCE</t>
  </si>
  <si>
    <t>Addess</t>
  </si>
  <si>
    <t>Euro</t>
  </si>
  <si>
    <t>excluding</t>
  </si>
  <si>
    <t>Germany</t>
  </si>
  <si>
    <t>Kaspersky Lab France. 2, Rue Joseph Monier, 92500 Rueil Malmaison, France</t>
  </si>
  <si>
    <t>F</t>
  </si>
  <si>
    <t>France</t>
  </si>
  <si>
    <t>Kaspersky Lab UK. Culham Innovation Centre, D5 Culham Science Centre, Abingdon OX14 3DB, United Kingdom</t>
  </si>
  <si>
    <t>GBP</t>
  </si>
  <si>
    <t>U</t>
  </si>
  <si>
    <t>UK</t>
  </si>
  <si>
    <t>Kaspersky Lab. 10 Geroev Panfilovtsev St. Moscow, 125363</t>
  </si>
  <si>
    <t>X</t>
  </si>
  <si>
    <t>European</t>
  </si>
  <si>
    <t>USD</t>
  </si>
  <si>
    <t>N</t>
  </si>
  <si>
    <t>International</t>
  </si>
  <si>
    <t>B</t>
  </si>
  <si>
    <t>Benelux</t>
  </si>
  <si>
    <t>Kaspersky Lab Polska Sp z.o.o. ul. Krotka 27A, 42-200 Czestochowa, Poland</t>
  </si>
  <si>
    <t>PLN</t>
  </si>
  <si>
    <t>P</t>
  </si>
  <si>
    <t>Poland</t>
  </si>
  <si>
    <t>H</t>
  </si>
  <si>
    <t>China</t>
  </si>
  <si>
    <t>Kaspersky Lab inc. 300 Unicorn Park Drive, Woburn, MA 01801, Massachusetts</t>
  </si>
  <si>
    <t>A</t>
  </si>
  <si>
    <t>USA</t>
  </si>
  <si>
    <t>R</t>
  </si>
  <si>
    <t>Russia</t>
  </si>
  <si>
    <t>JPY</t>
  </si>
  <si>
    <t>J</t>
  </si>
  <si>
    <t>Japan</t>
  </si>
  <si>
    <t>Support-Users@fr.kaspersky.com</t>
  </si>
  <si>
    <t>sales@kasperskylab.co.uk</t>
  </si>
  <si>
    <t>sales@kaspersky.com</t>
  </si>
  <si>
    <t>info@kaspersky.pl</t>
  </si>
  <si>
    <t>klc@kaspersky.com.cn</t>
  </si>
  <si>
    <t>Applicability</t>
  </si>
  <si>
    <t>United Kingdom of Great Britain and Nothern Ireland</t>
  </si>
  <si>
    <t>Europe</t>
  </si>
  <si>
    <t>Worldwide</t>
  </si>
  <si>
    <t>United Stated of America, and Canada</t>
  </si>
  <si>
    <t>PositionCode</t>
  </si>
  <si>
    <t>PartNumber</t>
  </si>
  <si>
    <t>Category</t>
  </si>
  <si>
    <t>Code</t>
  </si>
  <si>
    <t>Product</t>
  </si>
  <si>
    <t>LicenceDescription</t>
  </si>
  <si>
    <t>Business</t>
  </si>
  <si>
    <t>Type</t>
  </si>
  <si>
    <t>Volume</t>
  </si>
  <si>
    <t>SKU</t>
  </si>
  <si>
    <t>C210: Kaspersky Anti-Virus for Linux File Server</t>
  </si>
  <si>
    <t>G310: Kaspersky Anti-Virus for Proxy Server</t>
  </si>
  <si>
    <t>CNY</t>
  </si>
  <si>
    <t>L</t>
  </si>
  <si>
    <t>Russian Federation</t>
  </si>
  <si>
    <t>Commonwealth of independent states, and Baltic countries</t>
  </si>
  <si>
    <t>Media</t>
  </si>
  <si>
    <t>ProductSelector</t>
  </si>
  <si>
    <t>ProductComposition</t>
  </si>
  <si>
    <t>RUR</t>
  </si>
  <si>
    <t>IS PUBLIC</t>
  </si>
  <si>
    <t>Describe customer IT infrastructure</t>
  </si>
  <si>
    <t>Quantity</t>
  </si>
  <si>
    <t>Price 1Y</t>
  </si>
  <si>
    <t>Price 2Y</t>
  </si>
  <si>
    <t>Price 3Y</t>
  </si>
  <si>
    <t>Amount 1Y</t>
  </si>
  <si>
    <t>Amount 2Y</t>
  </si>
  <si>
    <t>Amount 3Y</t>
  </si>
  <si>
    <t>System/Platform</t>
  </si>
  <si>
    <t>Workstations</t>
  </si>
  <si>
    <t>File servers</t>
  </si>
  <si>
    <t>Kaspersky Security for Mail Server</t>
  </si>
  <si>
    <t>Kaspersky Security for Internet Gateway</t>
  </si>
  <si>
    <t>-</t>
  </si>
  <si>
    <t>Traffic</t>
  </si>
  <si>
    <t>ProductCompositionMatrix</t>
  </si>
  <si>
    <t>Gateway Security</t>
  </si>
  <si>
    <t>TrafficD</t>
  </si>
  <si>
    <t>Product Composition Matrix</t>
  </si>
  <si>
    <t>Home+SOHO</t>
  </si>
  <si>
    <t>SMB+Enterprise</t>
  </si>
  <si>
    <t>SMB and Enterprise products. Commercial, Non-profit, Educational, Government licenses.</t>
  </si>
  <si>
    <t>Description of pricing rules and licensing.</t>
  </si>
  <si>
    <t>Licences for ISP/ASP.</t>
  </si>
  <si>
    <t>Media packs.</t>
  </si>
  <si>
    <t>Band Q: 500-999</t>
  </si>
  <si>
    <t>500-999TrafficD</t>
  </si>
  <si>
    <t>Band R: 1000-1499</t>
  </si>
  <si>
    <t>1000-1499TrafficD</t>
  </si>
  <si>
    <t>Band S: 1500-2499</t>
  </si>
  <si>
    <t>1500-2499TrafficD</t>
  </si>
  <si>
    <t>Band T: 2500-4999</t>
  </si>
  <si>
    <t>2500-4999TrafficD</t>
  </si>
  <si>
    <t>Mx</t>
  </si>
  <si>
    <t>10-14Mx</t>
  </si>
  <si>
    <t>20-24Mx</t>
  </si>
  <si>
    <t>20-24User</t>
  </si>
  <si>
    <t>25-49Mx</t>
  </si>
  <si>
    <t>25-49User</t>
  </si>
  <si>
    <t>50-99Mx</t>
  </si>
  <si>
    <t>50-99User</t>
  </si>
  <si>
    <t>100-149Mx</t>
  </si>
  <si>
    <t>100-149User</t>
  </si>
  <si>
    <t>150-249Mx</t>
  </si>
  <si>
    <t>150-249User</t>
  </si>
  <si>
    <t>250-499Mx</t>
  </si>
  <si>
    <t>250-499User</t>
  </si>
  <si>
    <t>Home user, Small and Home office products.</t>
  </si>
  <si>
    <t>VAT Rate</t>
  </si>
  <si>
    <t>Distri Margin</t>
  </si>
  <si>
    <t>Rslr Margin</t>
  </si>
  <si>
    <t>Discount</t>
  </si>
  <si>
    <t>Display amounts</t>
  </si>
  <si>
    <t>Help</t>
  </si>
  <si>
    <t>Excl.VAT</t>
  </si>
  <si>
    <t>Subscription period</t>
  </si>
  <si>
    <t>1 Year</t>
  </si>
  <si>
    <t>D</t>
  </si>
  <si>
    <t>T</t>
  </si>
  <si>
    <t>License Type</t>
  </si>
  <si>
    <t>Base</t>
  </si>
  <si>
    <t>Renewal</t>
  </si>
  <si>
    <t>Educational</t>
  </si>
  <si>
    <t>S</t>
  </si>
  <si>
    <t>2 Years</t>
  </si>
  <si>
    <t>Select license type *</t>
  </si>
  <si>
    <t>Select subscription period *</t>
  </si>
  <si>
    <t>K</t>
  </si>
  <si>
    <t>M</t>
  </si>
  <si>
    <t>Q</t>
  </si>
  <si>
    <t>V</t>
  </si>
  <si>
    <t>W</t>
  </si>
  <si>
    <t>Y</t>
  </si>
  <si>
    <t>E</t>
  </si>
  <si>
    <t>Cross-grade</t>
  </si>
  <si>
    <t>France, North Africa &amp; French speaking Switzerland</t>
  </si>
  <si>
    <t>Rm. A504-505,U-SPACE Mall, #8 Guang Qu Men Wai St., Chao Yang District, 100022, Beijing, China</t>
  </si>
  <si>
    <t>A221: Kaspersky Anti-Virus for Windows Server EE</t>
  </si>
  <si>
    <t>включая</t>
  </si>
  <si>
    <t>Band M: 15-19</t>
  </si>
  <si>
    <t>15-19Node</t>
  </si>
  <si>
    <t>Band Q: 50-99</t>
  </si>
  <si>
    <t>50-99Node</t>
  </si>
  <si>
    <t>Band T: 250-499</t>
  </si>
  <si>
    <t>LicenceObject</t>
  </si>
  <si>
    <t>Package</t>
  </si>
  <si>
    <t>Band</t>
  </si>
  <si>
    <t>LicenceComposition</t>
  </si>
  <si>
    <t>LicenceType</t>
  </si>
  <si>
    <t>Term</t>
  </si>
  <si>
    <t>Price</t>
  </si>
  <si>
    <t>Max of Price</t>
  </si>
  <si>
    <t>Model</t>
  </si>
  <si>
    <t>Sector</t>
  </si>
  <si>
    <t>Component</t>
  </si>
  <si>
    <t>Ind</t>
  </si>
  <si>
    <t>ProductID</t>
  </si>
  <si>
    <t>ProgramID</t>
  </si>
  <si>
    <t>LicenceObjectId</t>
  </si>
  <si>
    <t>PMID</t>
  </si>
  <si>
    <t>MSID</t>
  </si>
  <si>
    <t>PCID</t>
  </si>
  <si>
    <t>User</t>
  </si>
  <si>
    <t>+</t>
  </si>
  <si>
    <t>Software</t>
  </si>
  <si>
    <t>OpenSpace Security</t>
  </si>
  <si>
    <t>A210: Kaspersky Anti-Virus for Windows Workstation</t>
  </si>
  <si>
    <t>Storage Security</t>
  </si>
  <si>
    <t>Mail&amp;Gateway Security</t>
  </si>
  <si>
    <t>Max of Ind</t>
  </si>
  <si>
    <t>OldProduct</t>
  </si>
  <si>
    <t>NewProduct</t>
  </si>
  <si>
    <t>5111: Kaspersky Anti-Virus for xSP</t>
  </si>
  <si>
    <t>5711: Kaspersky Anti-Spam for xSP</t>
  </si>
  <si>
    <t>5811: Kaspersky Security for xSP</t>
  </si>
  <si>
    <t>Total</t>
  </si>
  <si>
    <t>Terms</t>
  </si>
  <si>
    <t>Pricing</t>
  </si>
  <si>
    <t>Pack</t>
  </si>
  <si>
    <t xml:space="preserve"> </t>
  </si>
  <si>
    <t>Software Upgrades</t>
  </si>
  <si>
    <t>Technical Support</t>
  </si>
  <si>
    <t>Licensing Control</t>
  </si>
  <si>
    <t>1</t>
  </si>
  <si>
    <t>Mail boxes/ addresses</t>
  </si>
  <si>
    <t>Kaspersky Labs GmbH. Despag-Straße 3 85055  Ingolstadt, Germany</t>
  </si>
  <si>
    <t>D110: Kaspersky Endpoint Security for Mac</t>
  </si>
  <si>
    <t>Kaspersky Lab Italia srl. via F. Benaglia 13, 00153 Roma, Italia</t>
  </si>
  <si>
    <t>Italy</t>
  </si>
  <si>
    <t>Latin America (except Brazil)</t>
  </si>
  <si>
    <t>Spain</t>
  </si>
  <si>
    <t>O</t>
  </si>
  <si>
    <t>EEMEA</t>
  </si>
  <si>
    <t>Kaspersky Lab HQ. 10 Geroev Panfilovtsev St. Moscow, 125363</t>
  </si>
  <si>
    <t>AUD</t>
  </si>
  <si>
    <t>Australia</t>
  </si>
  <si>
    <t>I</t>
  </si>
  <si>
    <t>Middle East</t>
  </si>
  <si>
    <t>Brazil</t>
  </si>
  <si>
    <t>South Asia</t>
  </si>
  <si>
    <t xml:space="preserve">South East Asia </t>
  </si>
  <si>
    <t>sales.kaspersky.it</t>
  </si>
  <si>
    <t>anz_sales@kaspersky.com</t>
  </si>
  <si>
    <t>South East Asia</t>
  </si>
  <si>
    <t>Latin America</t>
  </si>
  <si>
    <t>Australia, New Zealand  &amp; Oceania</t>
  </si>
  <si>
    <t>India, Bangladesh, Sri-Lanka, Nepal</t>
  </si>
  <si>
    <t>Base Premium</t>
  </si>
  <si>
    <t>Renewal Premium</t>
  </si>
  <si>
    <t>Educational Premium</t>
  </si>
  <si>
    <t>Educational Renewal Premium</t>
  </si>
  <si>
    <t>Competitive Upgrade</t>
  </si>
  <si>
    <t>Competitive Upgrade Premium</t>
  </si>
  <si>
    <t>A221: Kaspersky Anti-Virus for Windows Server EE (EMC Celerra support)</t>
  </si>
  <si>
    <t/>
  </si>
  <si>
    <t>Upgrade</t>
  </si>
  <si>
    <t>Maintenance</t>
  </si>
  <si>
    <t>A211: Kaspersky Endpoint Security 8 for Windows (Workstations component)</t>
  </si>
  <si>
    <t>A222: Kaspersky Endpoint Security 8 for Windows (Servers component)</t>
  </si>
  <si>
    <t>Managed Security</t>
  </si>
  <si>
    <t>VirtualServer</t>
  </si>
  <si>
    <t>Targeted Security</t>
  </si>
  <si>
    <t>A230: Kaspersky Security for SharePoint Server</t>
  </si>
  <si>
    <t>Dvc</t>
  </si>
  <si>
    <t>Device</t>
  </si>
  <si>
    <t>3Dvc</t>
  </si>
  <si>
    <t>Germany, Austria and Switzerland</t>
  </si>
  <si>
    <t>VirtWKS</t>
  </si>
  <si>
    <t>VirtualWorkstation</t>
  </si>
  <si>
    <t>10-14VirtWKS</t>
  </si>
  <si>
    <t>15-19VirtWKS</t>
  </si>
  <si>
    <t>20-24VirtWKS</t>
  </si>
  <si>
    <t>25-49VirtWKS</t>
  </si>
  <si>
    <t>50-99VirtWKS</t>
  </si>
  <si>
    <t>100-149VirtWKS</t>
  </si>
  <si>
    <t>150-249VirtWKS</t>
  </si>
  <si>
    <t>250-499VirtWKS</t>
  </si>
  <si>
    <t>VirtSvr</t>
  </si>
  <si>
    <t>Band A: 1-1</t>
  </si>
  <si>
    <t>1-1VirtSvr</t>
  </si>
  <si>
    <t>Band B: 2-2</t>
  </si>
  <si>
    <t>2-2VirtSvr</t>
  </si>
  <si>
    <t>Band C: 3-3</t>
  </si>
  <si>
    <t>3-3VirtSvr</t>
  </si>
  <si>
    <t>Band D: 4-4</t>
  </si>
  <si>
    <t>4-4VirtSvr</t>
  </si>
  <si>
    <t>Band E: 5-9</t>
  </si>
  <si>
    <t>5-9VirtSvr</t>
  </si>
  <si>
    <t>10-14VirtSvr</t>
  </si>
  <si>
    <t>15-19VirtSvr</t>
  </si>
  <si>
    <t>20-24VirtSvr</t>
  </si>
  <si>
    <t>25-49VirtSvr</t>
  </si>
  <si>
    <t>50-99VirtSvr</t>
  </si>
  <si>
    <t>100-149VirtSvr</t>
  </si>
  <si>
    <t>150-249VirtSvr</t>
  </si>
  <si>
    <t>250-499VirtSvr</t>
  </si>
  <si>
    <t>Specification</t>
  </si>
  <si>
    <t>V201: Kaspersky Security for Virtualization</t>
  </si>
  <si>
    <t>* For additional details on Kaspersky Security for Virtualization</t>
  </si>
  <si>
    <t>specification, please go to Comment section</t>
  </si>
  <si>
    <t>Endpoint Security</t>
  </si>
  <si>
    <t>Total Security</t>
  </si>
  <si>
    <t>Add-on pricing program terms</t>
  </si>
  <si>
    <t>4851: Kaspersky WorkSpace Security   (default option)</t>
  </si>
  <si>
    <t>4851: Kaspersky WorkSpace Security   (2nd migration option)</t>
  </si>
  <si>
    <t>4851: Kaspersky WorkSpace Security   (3rd migration option)</t>
  </si>
  <si>
    <t>4851: Kaspersky WorkSpace Security   (4th migration option)</t>
  </si>
  <si>
    <t>4851: Kaspersky WorkSpace Security   (5th migration option)</t>
  </si>
  <si>
    <t>4853: Kaspersky BusinessSpace Security   (default option)</t>
  </si>
  <si>
    <t>4853: Kaspersky BusinessSpace Security   (2nd migration option)</t>
  </si>
  <si>
    <t>4853: Kaspersky BusinessSpace Security   (3rd migration option)</t>
  </si>
  <si>
    <t>4857: Kaspersky EnterpriseSpace Security   (default option)</t>
  </si>
  <si>
    <t>4857: Kaspersky EnterpriseSpace Security   (2nd migration option)</t>
  </si>
  <si>
    <t>4857: Kaspersky EnterpriseSpace Security   (3rd migration option)</t>
  </si>
  <si>
    <t>4859: Kaspersky TotalSpace Security   (default option)</t>
  </si>
  <si>
    <t>4859: Kaspersky TotalSpace Security   (2nd migration option)</t>
  </si>
  <si>
    <t>4859: Kaspersky TotalSpace Security   (3rd migration option)</t>
  </si>
  <si>
    <t xml:space="preserve">B171: Kaspersky Endpoint Security for Smartphone </t>
  </si>
  <si>
    <t>C120: Kaspersky Endpoint Security for Linux Workstation</t>
  </si>
  <si>
    <t>Core</t>
  </si>
  <si>
    <t>A213: Kaspersky Endpoint Security 10 for Windows (Workstations component)</t>
  </si>
  <si>
    <t>A214: Kaspersky Endpoint Security 10 for Windows (server mode)</t>
  </si>
  <si>
    <t>SME</t>
  </si>
  <si>
    <t>H110: Kaspersky Security Center (SME mode)</t>
  </si>
  <si>
    <t>MDM</t>
  </si>
  <si>
    <t>H110: Kaspersky Security Center (MDM mode)</t>
  </si>
  <si>
    <t>10-14PDA</t>
  </si>
  <si>
    <t>15-19PDA</t>
  </si>
  <si>
    <t>20-24PDA</t>
  </si>
  <si>
    <t>25-49PDA</t>
  </si>
  <si>
    <t>50-99PDA</t>
  </si>
  <si>
    <t>100-149PDA</t>
  </si>
  <si>
    <t>150-249PDA</t>
  </si>
  <si>
    <t>250-499PDA</t>
  </si>
  <si>
    <t>Add-on</t>
  </si>
  <si>
    <t>1-1Core</t>
  </si>
  <si>
    <t>2-2Core</t>
  </si>
  <si>
    <t>3-3Core</t>
  </si>
  <si>
    <t>4-4Core</t>
  </si>
  <si>
    <t>5-9Core</t>
  </si>
  <si>
    <t>10-14Core</t>
  </si>
  <si>
    <t>15-19Core</t>
  </si>
  <si>
    <t>20-24Core</t>
  </si>
  <si>
    <t>25-49Core</t>
  </si>
  <si>
    <t>50-99Core</t>
  </si>
  <si>
    <t>100-149Core</t>
  </si>
  <si>
    <t>150-249Core</t>
  </si>
  <si>
    <t>250-499Core</t>
  </si>
  <si>
    <t>5-9Node</t>
  </si>
  <si>
    <t xml:space="preserve">   Kaspersky Systems Management</t>
  </si>
  <si>
    <t>10-14SME</t>
  </si>
  <si>
    <t>15-19SME</t>
  </si>
  <si>
    <t>20-24SME</t>
  </si>
  <si>
    <t>25-49SME</t>
  </si>
  <si>
    <t>50-99SME</t>
  </si>
  <si>
    <t>100-149SME</t>
  </si>
  <si>
    <t>150-249SME</t>
  </si>
  <si>
    <t>250-499SME</t>
  </si>
  <si>
    <r>
      <t xml:space="preserve">For additional details please refer to </t>
    </r>
    <r>
      <rPr>
        <u/>
        <sz val="8"/>
        <color theme="3"/>
        <rFont val="Arial Narrow"/>
        <family val="2"/>
        <charset val="204"/>
      </rPr>
      <t>Migration guide</t>
    </r>
  </si>
  <si>
    <t>Mobile devices</t>
  </si>
  <si>
    <t>App/Device/Web Control</t>
  </si>
  <si>
    <t>Encryption</t>
  </si>
  <si>
    <t>Systems management nodes</t>
  </si>
  <si>
    <t>Internet gateway nodes</t>
  </si>
  <si>
    <t>Collaboration nodes</t>
  </si>
  <si>
    <t>Virtual desktops</t>
  </si>
  <si>
    <t>Virtual servers</t>
  </si>
  <si>
    <t>Kaspersky Endpoint Security for Business - Core</t>
  </si>
  <si>
    <t>Kaspersky Endpoint Security for Business - Select</t>
  </si>
  <si>
    <t>Kaspersky Endpoint Security for Business - Advanced</t>
  </si>
  <si>
    <t>Kaspersky Security for Collaboration</t>
  </si>
  <si>
    <t>Kaspersky Security for Mobile</t>
  </si>
  <si>
    <t>Kaspersky Security for Virtualization, Desktop</t>
  </si>
  <si>
    <t>Kaspersky Security for Virtualization, Server</t>
  </si>
  <si>
    <t>Kaspersky Security for Virtualization, Core</t>
  </si>
  <si>
    <t>Total number of Endpoints</t>
  </si>
  <si>
    <t>II</t>
  </si>
  <si>
    <t>III</t>
  </si>
  <si>
    <t>Product Name</t>
  </si>
  <si>
    <t>Kaspersky Total Security for Business</t>
  </si>
  <si>
    <t>Kaspersky Systems Management</t>
  </si>
  <si>
    <t>Cores</t>
  </si>
  <si>
    <t>Storage users</t>
  </si>
  <si>
    <t>AccS - I</t>
  </si>
  <si>
    <t># - I</t>
  </si>
  <si>
    <t>Code - I</t>
  </si>
  <si>
    <t>AccS - II</t>
  </si>
  <si>
    <t># - II</t>
  </si>
  <si>
    <t>Code - II</t>
  </si>
  <si>
    <t>AccS - III</t>
  </si>
  <si>
    <t># - III</t>
  </si>
  <si>
    <t>Code - III</t>
  </si>
  <si>
    <t>IV</t>
  </si>
  <si>
    <t>AccS - IV</t>
  </si>
  <si>
    <t># - IV</t>
  </si>
  <si>
    <t>Code - IV</t>
  </si>
  <si>
    <t>Kaspersky Anti-Virus for Storage</t>
  </si>
  <si>
    <t>C301: Kaspersky Security 8.0 for Linux Mail Server</t>
  </si>
  <si>
    <t>C301: Kaspersky Security 8.0 for Linux Mail Server (AS component)</t>
  </si>
  <si>
    <t>C301: Kaspersky Security 8.0 for Linux Mail Server (AV component)</t>
  </si>
  <si>
    <t>Option 1</t>
  </si>
  <si>
    <t>Total Option 1:</t>
  </si>
  <si>
    <t>Option 2</t>
  </si>
  <si>
    <t>Total Option 2:</t>
  </si>
  <si>
    <t>Option 3</t>
  </si>
  <si>
    <t>Total Option 3:</t>
  </si>
  <si>
    <t>Option 4</t>
  </si>
  <si>
    <t>Total Option 4:</t>
  </si>
  <si>
    <t>Product Code \ Options</t>
  </si>
  <si>
    <t>MinBand</t>
  </si>
  <si>
    <t>STAN and Caucasus</t>
  </si>
  <si>
    <t>Belarus, Ukraine, Moldova</t>
  </si>
  <si>
    <t>BUM</t>
  </si>
  <si>
    <t>Band B: 2</t>
  </si>
  <si>
    <t>2Dt</t>
  </si>
  <si>
    <t>Card</t>
  </si>
  <si>
    <t>KL4221RAKFW</t>
  </si>
  <si>
    <t>KL4221RA*FW</t>
  </si>
  <si>
    <t xml:space="preserve">   Антивирус Касперского для систем хранения данных</t>
  </si>
  <si>
    <t>KL4221RAKDQ</t>
  </si>
  <si>
    <t>KL4221RA*DQ</t>
  </si>
  <si>
    <t>KL4221RAKFQ</t>
  </si>
  <si>
    <t>KL4221RA*FQ</t>
  </si>
  <si>
    <t>KL4221RAKDE</t>
  </si>
  <si>
    <t>KL4221RA*DE</t>
  </si>
  <si>
    <t>KL4221RAKDW</t>
  </si>
  <si>
    <t>KL4221RA*DW</t>
  </si>
  <si>
    <t>KL4221RAKDR</t>
  </si>
  <si>
    <t>KL4221RA*DR</t>
  </si>
  <si>
    <t>KL4221RAKFR</t>
  </si>
  <si>
    <t>KL4221RA*FR</t>
  </si>
  <si>
    <t>KL4221RAKDS</t>
  </si>
  <si>
    <t>KL4221RA*DS</t>
  </si>
  <si>
    <t>KL4221RAKFS</t>
  </si>
  <si>
    <t>KL4221RA*FS</t>
  </si>
  <si>
    <t>KL4221RAKFE</t>
  </si>
  <si>
    <t>KL4221RA*FE</t>
  </si>
  <si>
    <t>KL4221RAMFW</t>
  </si>
  <si>
    <t>KL4221RAMDQ</t>
  </si>
  <si>
    <t>KL4221RAMFQ</t>
  </si>
  <si>
    <t>KL4221RAMDE</t>
  </si>
  <si>
    <t>KL4221RAMDW</t>
  </si>
  <si>
    <t>KL4221RAMDR</t>
  </si>
  <si>
    <t>KL4221RAMFR</t>
  </si>
  <si>
    <t>KL4221RAMDS</t>
  </si>
  <si>
    <t>KL4221RAMFS</t>
  </si>
  <si>
    <t>KL4221RAMFE</t>
  </si>
  <si>
    <t>KL4221RANFW</t>
  </si>
  <si>
    <t>KL4221RANDQ</t>
  </si>
  <si>
    <t>KL4221RANFQ</t>
  </si>
  <si>
    <t>KL4221RANDE</t>
  </si>
  <si>
    <t>KL4221RANDW</t>
  </si>
  <si>
    <t>KL4221RANDR</t>
  </si>
  <si>
    <t>KL4221RANFR</t>
  </si>
  <si>
    <t>KL4221RANDS</t>
  </si>
  <si>
    <t>KL4221RANFS</t>
  </si>
  <si>
    <t>KL4221RANFE</t>
  </si>
  <si>
    <t>KL4221RAPFW</t>
  </si>
  <si>
    <t>KL4221RAPDQ</t>
  </si>
  <si>
    <t>KL4221RAPFQ</t>
  </si>
  <si>
    <t>KL4221RAPDE</t>
  </si>
  <si>
    <t>KL4221RAPDW</t>
  </si>
  <si>
    <t>KL4221RAPDR</t>
  </si>
  <si>
    <t>KL4221RAPFR</t>
  </si>
  <si>
    <t>KL4221RAPDS</t>
  </si>
  <si>
    <t>KL4221RAPFS</t>
  </si>
  <si>
    <t>KL4221RAPFE</t>
  </si>
  <si>
    <t>KL4221RAQFW</t>
  </si>
  <si>
    <t>KL4221RAQDQ</t>
  </si>
  <si>
    <t>KL4221RAQFQ</t>
  </si>
  <si>
    <t>KL4221RAQDE</t>
  </si>
  <si>
    <t>KL4221RAQDW</t>
  </si>
  <si>
    <t>KL4221RAQDR</t>
  </si>
  <si>
    <t>KL4221RAQFR</t>
  </si>
  <si>
    <t>KL4221RAQDS</t>
  </si>
  <si>
    <t>KL4221RAQFS</t>
  </si>
  <si>
    <t>KL4221RAQFE</t>
  </si>
  <si>
    <t>KL4221RARFW</t>
  </si>
  <si>
    <t>KL4221RARDQ</t>
  </si>
  <si>
    <t>KL4221RARFQ</t>
  </si>
  <si>
    <t>KL4221RARDE</t>
  </si>
  <si>
    <t>KL4221RARDW</t>
  </si>
  <si>
    <t>KL4221RARDR</t>
  </si>
  <si>
    <t>KL4221RARFR</t>
  </si>
  <si>
    <t>KL4221RARDS</t>
  </si>
  <si>
    <t>KL4221RARFS</t>
  </si>
  <si>
    <t>KL4221RARFE</t>
  </si>
  <si>
    <t>KL4221RASFW</t>
  </si>
  <si>
    <t>KL4221RASDQ</t>
  </si>
  <si>
    <t>KL4221RASFQ</t>
  </si>
  <si>
    <t>KL4221RASDE</t>
  </si>
  <si>
    <t>KL4221RASDW</t>
  </si>
  <si>
    <t>KL4221RASDR</t>
  </si>
  <si>
    <t>KL4221RASFR</t>
  </si>
  <si>
    <t>KL4221RASDS</t>
  </si>
  <si>
    <t>KL4221RASFS</t>
  </si>
  <si>
    <t>KL4221RASFE</t>
  </si>
  <si>
    <t>KL4221RATFW</t>
  </si>
  <si>
    <t>KL4221RATDQ</t>
  </si>
  <si>
    <t>KL4221RATFQ</t>
  </si>
  <si>
    <t>KL4221RATDE</t>
  </si>
  <si>
    <t>KL4221RATDW</t>
  </si>
  <si>
    <t>KL4221RATDR</t>
  </si>
  <si>
    <t>KL4221RATFR</t>
  </si>
  <si>
    <t>KL4221RATDS</t>
  </si>
  <si>
    <t>KL4221RATFS</t>
  </si>
  <si>
    <t>KL4221RATFE</t>
  </si>
  <si>
    <t>KL4861RAKFE</t>
  </si>
  <si>
    <t>KL4861RA*FE</t>
  </si>
  <si>
    <t xml:space="preserve">   Kaspersky Endpoint Security для бизнеса – Стартовый</t>
  </si>
  <si>
    <t>KL4861RAKFS</t>
  </si>
  <si>
    <t>KL4861RA*FS</t>
  </si>
  <si>
    <t>KL4861RAKDQ</t>
  </si>
  <si>
    <t>KL4861RA*DQ</t>
  </si>
  <si>
    <t>KL4861RAKDE</t>
  </si>
  <si>
    <t>KL4861RA*DE</t>
  </si>
  <si>
    <t>KL4861RAKDW</t>
  </si>
  <si>
    <t>KL4861RA*DW</t>
  </si>
  <si>
    <t>KL4861RAKFW</t>
  </si>
  <si>
    <t>KL4861RA*FW</t>
  </si>
  <si>
    <t>KL4861RAKDR</t>
  </si>
  <si>
    <t>KL4861RA*DR</t>
  </si>
  <si>
    <t>KL4861RAKFR</t>
  </si>
  <si>
    <t>KL4861RA*FR</t>
  </si>
  <si>
    <t>KL4861RAKDS</t>
  </si>
  <si>
    <t>KL4861RA*DS</t>
  </si>
  <si>
    <t>KL4861RAKFQ</t>
  </si>
  <si>
    <t>KL4861RA*FQ</t>
  </si>
  <si>
    <t>KL4713RAKDW</t>
  </si>
  <si>
    <t>KL4713RA*DW</t>
  </si>
  <si>
    <t xml:space="preserve">   Kaspersky Anti-Spam для Linux</t>
  </si>
  <si>
    <t>KL4713RAKDR</t>
  </si>
  <si>
    <t>KL4713RA*DR</t>
  </si>
  <si>
    <t>KL4713RAKDQ</t>
  </si>
  <si>
    <t>KL4713RA*DQ</t>
  </si>
  <si>
    <t>KL4713RAKFQ</t>
  </si>
  <si>
    <t>KL4713RA*FQ</t>
  </si>
  <si>
    <t>KL4713RAKDE</t>
  </si>
  <si>
    <t>KL4713RA*DE</t>
  </si>
  <si>
    <t>KL4713RAKFE</t>
  </si>
  <si>
    <t>KL4713RA*FE</t>
  </si>
  <si>
    <t>KL4713RAKFW</t>
  </si>
  <si>
    <t>KL4713RA*FW</t>
  </si>
  <si>
    <t>KL4713RAKFR</t>
  </si>
  <si>
    <t>KL4713RA*FR</t>
  </si>
  <si>
    <t>KL4713RAKDS</t>
  </si>
  <si>
    <t>KL4713RA*DS</t>
  </si>
  <si>
    <t>KL4713RAKFS</t>
  </si>
  <si>
    <t>KL4713RA*FS</t>
  </si>
  <si>
    <t>KL4861RAMFE</t>
  </si>
  <si>
    <t>KL4861RAMFS</t>
  </si>
  <si>
    <t>KL4861RAMDQ</t>
  </si>
  <si>
    <t>KL4861RAMDE</t>
  </si>
  <si>
    <t>KL4861RAMDW</t>
  </si>
  <si>
    <t>KL4861RAMFW</t>
  </si>
  <si>
    <t>KL4861RAMDR</t>
  </si>
  <si>
    <t>KL4861RAMFR</t>
  </si>
  <si>
    <t>KL4861RAMDS</t>
  </si>
  <si>
    <t>KL4861RAMFQ</t>
  </si>
  <si>
    <t>KL4713RAMDW</t>
  </si>
  <si>
    <t>KL4713RAMDR</t>
  </si>
  <si>
    <t>KL4713RAMDQ</t>
  </si>
  <si>
    <t>KL4713RAMFQ</t>
  </si>
  <si>
    <t>KL4713RAMDE</t>
  </si>
  <si>
    <t>KL4713RAMFE</t>
  </si>
  <si>
    <t>KL4713RAMFW</t>
  </si>
  <si>
    <t>KL4713RAMFR</t>
  </si>
  <si>
    <t>KL4713RAMDS</t>
  </si>
  <si>
    <t>KL4713RAMFS</t>
  </si>
  <si>
    <t>KL4861RANFE</t>
  </si>
  <si>
    <t>KL4861RANFS</t>
  </si>
  <si>
    <t>KL4861RANDQ</t>
  </si>
  <si>
    <t>KL4861RANDE</t>
  </si>
  <si>
    <t>KL4861RANDW</t>
  </si>
  <si>
    <t>KL4861RANFW</t>
  </si>
  <si>
    <t>KL4861RANDR</t>
  </si>
  <si>
    <t>KL4861RANFR</t>
  </si>
  <si>
    <t>KL4861RANDS</t>
  </si>
  <si>
    <t>KL4861RANFQ</t>
  </si>
  <si>
    <t>KL4713RANDW</t>
  </si>
  <si>
    <t>KL4713RANDR</t>
  </si>
  <si>
    <t>KL4713RANDQ</t>
  </si>
  <si>
    <t>KL4713RANFQ</t>
  </si>
  <si>
    <t>KL4713RANDE</t>
  </si>
  <si>
    <t>KL4713RANFE</t>
  </si>
  <si>
    <t>KL4713RANFW</t>
  </si>
  <si>
    <t>KL4713RANFR</t>
  </si>
  <si>
    <t>KL4713RANDS</t>
  </si>
  <si>
    <t>KL4713RANFS</t>
  </si>
  <si>
    <t>KL4861RAPFE</t>
  </si>
  <si>
    <t>KL4861RAPFS</t>
  </si>
  <si>
    <t>KL4861RAPDQ</t>
  </si>
  <si>
    <t>KL4861RAPDE</t>
  </si>
  <si>
    <t>KL4861RAPDW</t>
  </si>
  <si>
    <t>KL4861RAPFW</t>
  </si>
  <si>
    <t>KL4861RAPDR</t>
  </si>
  <si>
    <t>KL4861RAPFR</t>
  </si>
  <si>
    <t>KL4861RAPDS</t>
  </si>
  <si>
    <t>KL4861RAPFQ</t>
  </si>
  <si>
    <t>KL4713RAPDW</t>
  </si>
  <si>
    <t>KL4713RAPDR</t>
  </si>
  <si>
    <t>KL4713RAPDQ</t>
  </si>
  <si>
    <t>KL4713RAPFQ</t>
  </si>
  <si>
    <t>KL4713RAPDE</t>
  </si>
  <si>
    <t>KL4713RAPFE</t>
  </si>
  <si>
    <t>KL4713RAPFW</t>
  </si>
  <si>
    <t>KL4713RAPFR</t>
  </si>
  <si>
    <t>KL4713RAPDS</t>
  </si>
  <si>
    <t>KL4713RAPFS</t>
  </si>
  <si>
    <t>KL4713RAQDW</t>
  </si>
  <si>
    <t>KL4713RAQDR</t>
  </si>
  <si>
    <t>KL4713RAQDQ</t>
  </si>
  <si>
    <t>KL4713RAQFQ</t>
  </si>
  <si>
    <t>KL4713RAQDE</t>
  </si>
  <si>
    <t>KL4713RAQFE</t>
  </si>
  <si>
    <t>KL4713RAQFW</t>
  </si>
  <si>
    <t>KL4713RAQFR</t>
  </si>
  <si>
    <t>KL4713RAQDS</t>
  </si>
  <si>
    <t>KL4713RAQFS</t>
  </si>
  <si>
    <t>KL4713RARDW</t>
  </si>
  <si>
    <t>KL4713RARDR</t>
  </si>
  <si>
    <t>KL4713RARDQ</t>
  </si>
  <si>
    <t>KL4713RARFQ</t>
  </si>
  <si>
    <t>KL4713RARDE</t>
  </si>
  <si>
    <t>KL4713RARFE</t>
  </si>
  <si>
    <t>KL4713RARFW</t>
  </si>
  <si>
    <t>KL4713RARFR</t>
  </si>
  <si>
    <t>KL4713RARDS</t>
  </si>
  <si>
    <t>KL4713RARFS</t>
  </si>
  <si>
    <t>KL4713RASDW</t>
  </si>
  <si>
    <t>KL4713RASDR</t>
  </si>
  <si>
    <t>KL4713RASDQ</t>
  </si>
  <si>
    <t>KL4713RASFQ</t>
  </si>
  <si>
    <t>KL4713RASDE</t>
  </si>
  <si>
    <t>KL4713RASFE</t>
  </si>
  <si>
    <t>KL4713RASFW</t>
  </si>
  <si>
    <t>KL4713RASFR</t>
  </si>
  <si>
    <t>KL4713RASDS</t>
  </si>
  <si>
    <t>KL4713RASFS</t>
  </si>
  <si>
    <t>KL4713RATDW</t>
  </si>
  <si>
    <t>KL4713RATDR</t>
  </si>
  <si>
    <t>KL4713RATDQ</t>
  </si>
  <si>
    <t>KL4713RATFQ</t>
  </si>
  <si>
    <t>KL4713RATDE</t>
  </si>
  <si>
    <t>KL4713RATFE</t>
  </si>
  <si>
    <t>KL4713RATFW</t>
  </si>
  <si>
    <t>KL4713RATFR</t>
  </si>
  <si>
    <t>KL4713RATDS</t>
  </si>
  <si>
    <t>KL4713RATFS</t>
  </si>
  <si>
    <t>KL4863RAKFR</t>
  </si>
  <si>
    <t>KL4863RA*FR</t>
  </si>
  <si>
    <t xml:space="preserve">   Kaspersky Endpoint Security для бизнеса – Стандартный</t>
  </si>
  <si>
    <t>KL4863RAKDW</t>
  </si>
  <si>
    <t>KL4863RA*DW</t>
  </si>
  <si>
    <t>KL4863RAKDQ</t>
  </si>
  <si>
    <t>KL4863RA*DQ</t>
  </si>
  <si>
    <t>KL4863RAKFQ</t>
  </si>
  <si>
    <t>KL4863RA*FQ</t>
  </si>
  <si>
    <t>KL4863RAKDE</t>
  </si>
  <si>
    <t>KL4863RA*DE</t>
  </si>
  <si>
    <t>KL4863RAKFE</t>
  </si>
  <si>
    <t>KL4863RA*FE</t>
  </si>
  <si>
    <t>KL4863RAKFW</t>
  </si>
  <si>
    <t>KL4863RA*FW</t>
  </si>
  <si>
    <t>KL4863RAKDR</t>
  </si>
  <si>
    <t>KL4863RA*DR</t>
  </si>
  <si>
    <t>KL4863RAKDS</t>
  </si>
  <si>
    <t>KL4863RA*DS</t>
  </si>
  <si>
    <t>KL4863RAKFS</t>
  </si>
  <si>
    <t>KL4863RA*FS</t>
  </si>
  <si>
    <t>KL4025RAKDW</t>
  </si>
  <si>
    <t>KL4025RA*DW</t>
  </si>
  <si>
    <t xml:space="preserve">   Kaspersky Security для мобильных устройств</t>
  </si>
  <si>
    <t>KL4025RAKFR</t>
  </si>
  <si>
    <t>KL4025RA*FR</t>
  </si>
  <si>
    <t>KL4025RAKDQ</t>
  </si>
  <si>
    <t>KL4025RA*DQ</t>
  </si>
  <si>
    <t>KL4025RAKFQ</t>
  </si>
  <si>
    <t>KL4025RA*FQ</t>
  </si>
  <si>
    <t>KL4025RAKDE</t>
  </si>
  <si>
    <t>KL4025RA*DE</t>
  </si>
  <si>
    <t>KL4025RAKFE</t>
  </si>
  <si>
    <t>KL4025RA*FE</t>
  </si>
  <si>
    <t>KL4025RAKFS</t>
  </si>
  <si>
    <t>KL4025RA*FS</t>
  </si>
  <si>
    <t>KL4025RAKDR</t>
  </si>
  <si>
    <t>KL4025RA*DR</t>
  </si>
  <si>
    <t>KL4025RAKDS</t>
  </si>
  <si>
    <t>KL4025RA*DS</t>
  </si>
  <si>
    <t>KL4025RAKFW</t>
  </si>
  <si>
    <t>KL4025RA*FW</t>
  </si>
  <si>
    <t>KL9121RAKFR</t>
  </si>
  <si>
    <t>KL9121RA*FR</t>
  </si>
  <si>
    <t>KL9121RAKDW</t>
  </si>
  <si>
    <t>KL9121RA*DW</t>
  </si>
  <si>
    <t>KL9121RAKDQ</t>
  </si>
  <si>
    <t>KL9121RA*DQ</t>
  </si>
  <si>
    <t>KL9121RAKFQ</t>
  </si>
  <si>
    <t>KL9121RA*FQ</t>
  </si>
  <si>
    <t>KL9121RAKDE</t>
  </si>
  <si>
    <t>KL9121RA*DE</t>
  </si>
  <si>
    <t>KL9121RAKFE</t>
  </si>
  <si>
    <t>KL9121RA*FE</t>
  </si>
  <si>
    <t>KL9121RAKFS</t>
  </si>
  <si>
    <t>KL9121RA*FS</t>
  </si>
  <si>
    <t>KL9121RAKDR</t>
  </si>
  <si>
    <t>KL9121RA*DR</t>
  </si>
  <si>
    <t>KL9121RAKFW</t>
  </si>
  <si>
    <t>KL9121RA*FW</t>
  </si>
  <si>
    <t>KL9121RAKDS</t>
  </si>
  <si>
    <t>KL9121RA*DS</t>
  </si>
  <si>
    <t>KL4863RAMFR</t>
  </si>
  <si>
    <t>KL4863RAMDW</t>
  </si>
  <si>
    <t>KL4863RAMDQ</t>
  </si>
  <si>
    <t>KL4863RAMFQ</t>
  </si>
  <si>
    <t>KL4863RAMDE</t>
  </si>
  <si>
    <t>KL4863RAMFE</t>
  </si>
  <si>
    <t>KL4863RAMFW</t>
  </si>
  <si>
    <t>KL4863RAMDR</t>
  </si>
  <si>
    <t>KL4863RAMDS</t>
  </si>
  <si>
    <t>KL4863RAMFS</t>
  </si>
  <si>
    <t>KL4025RAMDW</t>
  </si>
  <si>
    <t>KL4025RAMFR</t>
  </si>
  <si>
    <t>KL4025RAMDQ</t>
  </si>
  <si>
    <t>KL4025RAMFQ</t>
  </si>
  <si>
    <t>KL4025RAMDE</t>
  </si>
  <si>
    <t>KL4025RAMFE</t>
  </si>
  <si>
    <t>KL4025RAMFS</t>
  </si>
  <si>
    <t>KL4025RAMDR</t>
  </si>
  <si>
    <t>KL4025RAMDS</t>
  </si>
  <si>
    <t>KL4025RAMFW</t>
  </si>
  <si>
    <t>KL9121RAMFR</t>
  </si>
  <si>
    <t>KL9121RAMDW</t>
  </si>
  <si>
    <t>KL9121RAMDQ</t>
  </si>
  <si>
    <t>KL9121RAMFQ</t>
  </si>
  <si>
    <t>KL9121RAMDE</t>
  </si>
  <si>
    <t>KL9121RAMFE</t>
  </si>
  <si>
    <t>KL9121RAMFS</t>
  </si>
  <si>
    <t>KL9121RAMDR</t>
  </si>
  <si>
    <t>KL9121RAMFW</t>
  </si>
  <si>
    <t>KL9121RAMDS</t>
  </si>
  <si>
    <t>KL4863RANFR</t>
  </si>
  <si>
    <t>KL4863RANDW</t>
  </si>
  <si>
    <t>KL4863RANDQ</t>
  </si>
  <si>
    <t>KL4863RANFQ</t>
  </si>
  <si>
    <t>KL4863RANDE</t>
  </si>
  <si>
    <t>KL4863RANFE</t>
  </si>
  <si>
    <t>KL4863RANFW</t>
  </si>
  <si>
    <t>KL4863RANDR</t>
  </si>
  <si>
    <t>KL4863RANDS</t>
  </si>
  <si>
    <t>KL4863RANFS</t>
  </si>
  <si>
    <t>KL4025RANDW</t>
  </si>
  <si>
    <t>KL4025RANFR</t>
  </si>
  <si>
    <t>KL4025RANDQ</t>
  </si>
  <si>
    <t>KL4025RANFQ</t>
  </si>
  <si>
    <t>KL4025RANDE</t>
  </si>
  <si>
    <t>KL4025RANFE</t>
  </si>
  <si>
    <t>KL4025RANFS</t>
  </si>
  <si>
    <t>KL4025RANDR</t>
  </si>
  <si>
    <t>KL4025RANDS</t>
  </si>
  <si>
    <t>KL4025RANFW</t>
  </si>
  <si>
    <t>KL9121RANFR</t>
  </si>
  <si>
    <t>KL9121RANDW</t>
  </si>
  <si>
    <t>KL9121RANDQ</t>
  </si>
  <si>
    <t>KL9121RANFQ</t>
  </si>
  <si>
    <t>KL9121RANDE</t>
  </si>
  <si>
    <t>KL9121RANFE</t>
  </si>
  <si>
    <t>KL9121RANFS</t>
  </si>
  <si>
    <t>KL9121RANDR</t>
  </si>
  <si>
    <t>KL9121RANFW</t>
  </si>
  <si>
    <t>KL9121RANDS</t>
  </si>
  <si>
    <t>KL4863RAPFR</t>
  </si>
  <si>
    <t>KL4863RAPDW</t>
  </si>
  <si>
    <t>KL4863RAPDQ</t>
  </si>
  <si>
    <t>KL4863RAPFQ</t>
  </si>
  <si>
    <t>KL4863RAPDE</t>
  </si>
  <si>
    <t>KL4863RAPFE</t>
  </si>
  <si>
    <t>KL4863RAPFW</t>
  </si>
  <si>
    <t>KL4863RAPDR</t>
  </si>
  <si>
    <t>KL4863RAPDS</t>
  </si>
  <si>
    <t>KL4863RAPFS</t>
  </si>
  <si>
    <t>KL4025RAPDW</t>
  </si>
  <si>
    <t>KL4025RAPFR</t>
  </si>
  <si>
    <t>KL4025RAPDQ</t>
  </si>
  <si>
    <t>KL4025RAPFQ</t>
  </si>
  <si>
    <t>KL4025RAPDE</t>
  </si>
  <si>
    <t>KL4025RAPFE</t>
  </si>
  <si>
    <t>KL4025RAPFS</t>
  </si>
  <si>
    <t>KL4025RAPDR</t>
  </si>
  <si>
    <t>KL4025RAPDS</t>
  </si>
  <si>
    <t>KL4025RAPFW</t>
  </si>
  <si>
    <t>KL9121RAPFR</t>
  </si>
  <si>
    <t>KL9121RAPDW</t>
  </si>
  <si>
    <t>KL9121RAPDQ</t>
  </si>
  <si>
    <t>KL9121RAPFQ</t>
  </si>
  <si>
    <t>KL9121RAPDE</t>
  </si>
  <si>
    <t>KL9121RAPFE</t>
  </si>
  <si>
    <t>KL9121RAPFS</t>
  </si>
  <si>
    <t>KL9121RAPDR</t>
  </si>
  <si>
    <t>KL9121RAPFW</t>
  </si>
  <si>
    <t>KL9121RAPDS</t>
  </si>
  <si>
    <t>KL4863RAQFR</t>
  </si>
  <si>
    <t>KL4863RAQDW</t>
  </si>
  <si>
    <t>KL4863RAQDQ</t>
  </si>
  <si>
    <t>KL4863RAQFQ</t>
  </si>
  <si>
    <t>KL4863RAQDE</t>
  </si>
  <si>
    <t>KL4863RAQFE</t>
  </si>
  <si>
    <t>KL4863RAQFW</t>
  </si>
  <si>
    <t>KL4863RAQDR</t>
  </si>
  <si>
    <t>KL4863RAQDS</t>
  </si>
  <si>
    <t>KL4863RAQFS</t>
  </si>
  <si>
    <t>KL4025RAQDW</t>
  </si>
  <si>
    <t>KL4025RAQFR</t>
  </si>
  <si>
    <t>KL4025RAQDQ</t>
  </si>
  <si>
    <t>KL4025RAQFQ</t>
  </si>
  <si>
    <t>KL4025RAQDE</t>
  </si>
  <si>
    <t>KL4025RAQFE</t>
  </si>
  <si>
    <t>KL4025RAQFS</t>
  </si>
  <si>
    <t>KL4025RAQDR</t>
  </si>
  <si>
    <t>KL4025RAQDS</t>
  </si>
  <si>
    <t>KL4025RAQFW</t>
  </si>
  <si>
    <t>KL9121RAQFR</t>
  </si>
  <si>
    <t>KL9121RAQDW</t>
  </si>
  <si>
    <t>KL9121RAQDQ</t>
  </si>
  <si>
    <t>KL9121RAQFQ</t>
  </si>
  <si>
    <t>KL9121RAQDE</t>
  </si>
  <si>
    <t>KL9121RAQFE</t>
  </si>
  <si>
    <t>KL9121RAQFS</t>
  </si>
  <si>
    <t>KL9121RAQDR</t>
  </si>
  <si>
    <t>KL9121RAQFW</t>
  </si>
  <si>
    <t>KL9121RAQDS</t>
  </si>
  <si>
    <t>KL4863RARFR</t>
  </si>
  <si>
    <t>KL4863RARDW</t>
  </si>
  <si>
    <t>KL4863RARDQ</t>
  </si>
  <si>
    <t>KL4863RARFQ</t>
  </si>
  <si>
    <t>KL4863RARDE</t>
  </si>
  <si>
    <t>KL4863RARFE</t>
  </si>
  <si>
    <t>KL4863RARFW</t>
  </si>
  <si>
    <t>KL4863RARDR</t>
  </si>
  <si>
    <t>KL4863RARDS</t>
  </si>
  <si>
    <t>KL4863RARFS</t>
  </si>
  <si>
    <t>KL4025RARDW</t>
  </si>
  <si>
    <t>KL4025RARFR</t>
  </si>
  <si>
    <t>KL4025RARDQ</t>
  </si>
  <si>
    <t>KL4025RARFQ</t>
  </si>
  <si>
    <t>KL4025RARDE</t>
  </si>
  <si>
    <t>KL4025RARFE</t>
  </si>
  <si>
    <t>KL4025RARFS</t>
  </si>
  <si>
    <t>KL4025RARDR</t>
  </si>
  <si>
    <t>KL4025RARDS</t>
  </si>
  <si>
    <t>KL4025RARFW</t>
  </si>
  <si>
    <t>KL9121RARFR</t>
  </si>
  <si>
    <t>KL9121RARDW</t>
  </si>
  <si>
    <t>KL9121RARDQ</t>
  </si>
  <si>
    <t>KL9121RARFQ</t>
  </si>
  <si>
    <t>KL9121RARDE</t>
  </si>
  <si>
    <t>KL9121RARFE</t>
  </si>
  <si>
    <t>KL9121RARFS</t>
  </si>
  <si>
    <t>KL9121RARDR</t>
  </si>
  <si>
    <t>KL9121RARFW</t>
  </si>
  <si>
    <t>KL9121RARDS</t>
  </si>
  <si>
    <t>KL4863RASFR</t>
  </si>
  <si>
    <t>KL4863RASDW</t>
  </si>
  <si>
    <t>KL4863RASDQ</t>
  </si>
  <si>
    <t>KL4863RASFQ</t>
  </si>
  <si>
    <t>KL4863RASDE</t>
  </si>
  <si>
    <t>KL4863RASFE</t>
  </si>
  <si>
    <t>KL4863RASFW</t>
  </si>
  <si>
    <t>KL4863RASDR</t>
  </si>
  <si>
    <t>KL4863RASDS</t>
  </si>
  <si>
    <t>KL4863RASFS</t>
  </si>
  <si>
    <t>KL4025RASDW</t>
  </si>
  <si>
    <t>KL4025RASFR</t>
  </si>
  <si>
    <t>KL4025RASDQ</t>
  </si>
  <si>
    <t>KL4025RASFQ</t>
  </si>
  <si>
    <t>KL4025RASDE</t>
  </si>
  <si>
    <t>KL4025RASFE</t>
  </si>
  <si>
    <t>KL4025RASFS</t>
  </si>
  <si>
    <t>KL4025RASDR</t>
  </si>
  <si>
    <t>KL4025RASDS</t>
  </si>
  <si>
    <t>KL4025RASFW</t>
  </si>
  <si>
    <t>KL9121RASFR</t>
  </si>
  <si>
    <t>KL9121RASDW</t>
  </si>
  <si>
    <t>KL9121RASDQ</t>
  </si>
  <si>
    <t>KL9121RASFQ</t>
  </si>
  <si>
    <t>KL9121RASDE</t>
  </si>
  <si>
    <t>KL9121RASFE</t>
  </si>
  <si>
    <t>KL9121RASFS</t>
  </si>
  <si>
    <t>KL9121RASDR</t>
  </si>
  <si>
    <t>KL9121RASFW</t>
  </si>
  <si>
    <t>KL9121RASDS</t>
  </si>
  <si>
    <t>KL4863RATFR</t>
  </si>
  <si>
    <t>KL4863RATDW</t>
  </si>
  <si>
    <t>KL4863RATDQ</t>
  </si>
  <si>
    <t>KL4863RATFQ</t>
  </si>
  <si>
    <t>KL4863RATDE</t>
  </si>
  <si>
    <t>KL4863RATFE</t>
  </si>
  <si>
    <t>KL4863RATFW</t>
  </si>
  <si>
    <t>KL4863RATDR</t>
  </si>
  <si>
    <t>KL4863RATDS</t>
  </si>
  <si>
    <t>KL4863RATFS</t>
  </si>
  <si>
    <t>KL4025RATDW</t>
  </si>
  <si>
    <t>KL4025RATFR</t>
  </si>
  <si>
    <t>KL4025RATDQ</t>
  </si>
  <si>
    <t>KL4025RATFQ</t>
  </si>
  <si>
    <t>KL4025RATDE</t>
  </si>
  <si>
    <t>KL4025RATFE</t>
  </si>
  <si>
    <t>KL4025RATFS</t>
  </si>
  <si>
    <t>KL4025RATDR</t>
  </si>
  <si>
    <t>KL4025RATDS</t>
  </si>
  <si>
    <t>KL4025RATFW</t>
  </si>
  <si>
    <t>KL9121RATFR</t>
  </si>
  <si>
    <t>KL9121RATDW</t>
  </si>
  <si>
    <t>KL9121RATDQ</t>
  </si>
  <si>
    <t>KL9121RATFQ</t>
  </si>
  <si>
    <t>KL9121RATDE</t>
  </si>
  <si>
    <t>KL9121RATFE</t>
  </si>
  <si>
    <t>KL9121RATFS</t>
  </si>
  <si>
    <t>KL9121RATDR</t>
  </si>
  <si>
    <t>KL9121RATFW</t>
  </si>
  <si>
    <t>KL9121RATDS</t>
  </si>
  <si>
    <t>KL4867RAKDW</t>
  </si>
  <si>
    <t>KL4867RA*DW</t>
  </si>
  <si>
    <t xml:space="preserve">   Kaspersky Endpoint Security для бизнеса – Расширенный</t>
  </si>
  <si>
    <t>KL4867RAKDR</t>
  </si>
  <si>
    <t>KL4867RA*DR</t>
  </si>
  <si>
    <t>KL4867RAKDQ</t>
  </si>
  <si>
    <t>KL4867RA*DQ</t>
  </si>
  <si>
    <t>KL4867RAKFQ</t>
  </si>
  <si>
    <t>KL4867RA*FQ</t>
  </si>
  <si>
    <t>KL4867RAKDE</t>
  </si>
  <si>
    <t>KL4867RA*DE</t>
  </si>
  <si>
    <t>KL4867RAKFE</t>
  </si>
  <si>
    <t>KL4867RA*FE</t>
  </si>
  <si>
    <t>KL4867RAKFS</t>
  </si>
  <si>
    <t>KL4867RA*FS</t>
  </si>
  <si>
    <t>KL4867RAKFR</t>
  </si>
  <si>
    <t>KL4867RA*FR</t>
  </si>
  <si>
    <t>KL4867RAKDS</t>
  </si>
  <si>
    <t>KL4867RA*DS</t>
  </si>
  <si>
    <t>KL4867RAKFW</t>
  </si>
  <si>
    <t>KL4867RA*FW</t>
  </si>
  <si>
    <t>KL4867RAMDW</t>
  </si>
  <si>
    <t>KL4867RAMDR</t>
  </si>
  <si>
    <t>KL4867RAMDQ</t>
  </si>
  <si>
    <t>KL4867RAMFQ</t>
  </si>
  <si>
    <t>KL4867RAMDE</t>
  </si>
  <si>
    <t>KL4867RAMFE</t>
  </si>
  <si>
    <t>KL4867RAMFS</t>
  </si>
  <si>
    <t>KL4867RAMFR</t>
  </si>
  <si>
    <t>KL4867RAMDS</t>
  </si>
  <si>
    <t>KL4867RAMFW</t>
  </si>
  <si>
    <t>KL4867RANDW</t>
  </si>
  <si>
    <t>KL4867RANDR</t>
  </si>
  <si>
    <t>KL4867RANDQ</t>
  </si>
  <si>
    <t>KL4867RANFQ</t>
  </si>
  <si>
    <t>KL4867RANDE</t>
  </si>
  <si>
    <t>KL4867RANFE</t>
  </si>
  <si>
    <t>KL4867RANFS</t>
  </si>
  <si>
    <t>KL4867RANFR</t>
  </si>
  <si>
    <t>KL4867RANDS</t>
  </si>
  <si>
    <t>KL4867RANFW</t>
  </si>
  <si>
    <t>KL4867RAPDW</t>
  </si>
  <si>
    <t>KL4867RAPDR</t>
  </si>
  <si>
    <t>KL4867RAPDQ</t>
  </si>
  <si>
    <t>KL4867RAPFQ</t>
  </si>
  <si>
    <t>KL4867RAPDE</t>
  </si>
  <si>
    <t>KL4867RAPFE</t>
  </si>
  <si>
    <t>KL4867RAPFS</t>
  </si>
  <si>
    <t>KL4867RAPFR</t>
  </si>
  <si>
    <t>KL4867RAPDS</t>
  </si>
  <si>
    <t>KL4867RAPFW</t>
  </si>
  <si>
    <t>KL4867RAQDW</t>
  </si>
  <si>
    <t>KL4867RAQDR</t>
  </si>
  <si>
    <t>KL4867RAQDQ</t>
  </si>
  <si>
    <t>KL4867RAQFQ</t>
  </si>
  <si>
    <t>KL4867RAQDE</t>
  </si>
  <si>
    <t>KL4867RAQFE</t>
  </si>
  <si>
    <t>KL4867RAQFS</t>
  </si>
  <si>
    <t>KL4867RAQFR</t>
  </si>
  <si>
    <t>KL4867RAQDS</t>
  </si>
  <si>
    <t>KL4867RAQFW</t>
  </si>
  <si>
    <t>KL4867RARDW</t>
  </si>
  <si>
    <t>KL4867RARDR</t>
  </si>
  <si>
    <t>KL4867RARDQ</t>
  </si>
  <si>
    <t>KL4867RARFQ</t>
  </si>
  <si>
    <t>KL4867RARDE</t>
  </si>
  <si>
    <t>KL4867RARFE</t>
  </si>
  <si>
    <t>KL4867RARFS</t>
  </si>
  <si>
    <t>KL4867RARFR</t>
  </si>
  <si>
    <t>KL4867RARDS</t>
  </si>
  <si>
    <t>KL4867RARFW</t>
  </si>
  <si>
    <t>KL4867RASDW</t>
  </si>
  <si>
    <t>KL4867RASDR</t>
  </si>
  <si>
    <t>KL4867RASDQ</t>
  </si>
  <si>
    <t>KL4867RASFQ</t>
  </si>
  <si>
    <t>KL4867RASDE</t>
  </si>
  <si>
    <t>KL4867RASFE</t>
  </si>
  <si>
    <t>KL4867RASFS</t>
  </si>
  <si>
    <t>KL4867RASFR</t>
  </si>
  <si>
    <t>KL4867RASDS</t>
  </si>
  <si>
    <t>KL4867RASFW</t>
  </si>
  <si>
    <t>KL4867RATDW</t>
  </si>
  <si>
    <t>KL4867RATDR</t>
  </si>
  <si>
    <t>KL4867RATDQ</t>
  </si>
  <si>
    <t>KL4867RATFQ</t>
  </si>
  <si>
    <t>KL4867RATDE</t>
  </si>
  <si>
    <t>KL4867RATFE</t>
  </si>
  <si>
    <t>KL4867RATFS</t>
  </si>
  <si>
    <t>KL4867RATFR</t>
  </si>
  <si>
    <t>KL4867RATDS</t>
  </si>
  <si>
    <t>KL4867RATFW</t>
  </si>
  <si>
    <t>KL4869RAKFW</t>
  </si>
  <si>
    <t>KL4869RA*FW</t>
  </si>
  <si>
    <t xml:space="preserve">   Kaspersky Total Security для бизнеса</t>
  </si>
  <si>
    <t>KL4869RAKDQ</t>
  </si>
  <si>
    <t>KL4869RA*DQ</t>
  </si>
  <si>
    <t>KL4869RAKFQ</t>
  </si>
  <si>
    <t>KL4869RA*FQ</t>
  </si>
  <si>
    <t>KL4869RAKDE</t>
  </si>
  <si>
    <t>KL4869RA*DE</t>
  </si>
  <si>
    <t>KL4869RAKDW</t>
  </si>
  <si>
    <t>KL4869RA*DW</t>
  </si>
  <si>
    <t>KL4869RAKDR</t>
  </si>
  <si>
    <t>KL4869RA*DR</t>
  </si>
  <si>
    <t>KL4869RAKFR</t>
  </si>
  <si>
    <t>KL4869RA*FR</t>
  </si>
  <si>
    <t>KL4869RAKDS</t>
  </si>
  <si>
    <t>KL4869RA*DS</t>
  </si>
  <si>
    <t>KL4869RAKFS</t>
  </si>
  <si>
    <t>KL4869RA*FS</t>
  </si>
  <si>
    <t>KL4869RAKFE</t>
  </si>
  <si>
    <t>KL4869RA*FE</t>
  </si>
  <si>
    <t>KL4323RAKFS</t>
  </si>
  <si>
    <t>KL4323RA*FS</t>
  </si>
  <si>
    <t xml:space="preserve">   Kaspersky Security для серверов совместной работы</t>
  </si>
  <si>
    <t>KL4323RAKDS</t>
  </si>
  <si>
    <t>KL4323RA*DS</t>
  </si>
  <si>
    <t>KL4323RAKDR</t>
  </si>
  <si>
    <t>KL4323RA*DR</t>
  </si>
  <si>
    <t>KL4323RAKDQ</t>
  </si>
  <si>
    <t>KL4323RA*DQ</t>
  </si>
  <si>
    <t>KL4323RAKFW</t>
  </si>
  <si>
    <t>KL4323RA*FW</t>
  </si>
  <si>
    <t>KL4323RAKDW</t>
  </si>
  <si>
    <t>KL4323RA*DW</t>
  </si>
  <si>
    <t>KL4323RAKFE</t>
  </si>
  <si>
    <t>KL4323RA*FE</t>
  </si>
  <si>
    <t>KL4323RAKDE</t>
  </si>
  <si>
    <t>KL4323RA*DE</t>
  </si>
  <si>
    <t>KL4323RAKFQ</t>
  </si>
  <si>
    <t>KL4323RA*FQ</t>
  </si>
  <si>
    <t>KL4323RAKFR</t>
  </si>
  <si>
    <t>KL4323RA*FR</t>
  </si>
  <si>
    <t>KL4869RAMFW</t>
  </si>
  <si>
    <t>KL4869RAMDQ</t>
  </si>
  <si>
    <t>KL4869RAMFQ</t>
  </si>
  <si>
    <t>KL4869RAMDE</t>
  </si>
  <si>
    <t>KL4869RAMDW</t>
  </si>
  <si>
    <t>KL4869RAMDR</t>
  </si>
  <si>
    <t>KL4869RAMFR</t>
  </si>
  <si>
    <t>KL4869RAMDS</t>
  </si>
  <si>
    <t>KL4869RAMFS</t>
  </si>
  <si>
    <t>KL4869RAMFE</t>
  </si>
  <si>
    <t>KL4323RAMFS</t>
  </si>
  <si>
    <t>KL4323RAMDS</t>
  </si>
  <si>
    <t>KL4323RAMDR</t>
  </si>
  <si>
    <t>KL4323RAMDQ</t>
  </si>
  <si>
    <t>KL4323RAMFW</t>
  </si>
  <si>
    <t>KL4323RAMDW</t>
  </si>
  <si>
    <t>KL4323RAMFE</t>
  </si>
  <si>
    <t>KL4323RAMDE</t>
  </si>
  <si>
    <t>KL4323RAMFQ</t>
  </si>
  <si>
    <t>KL4323RAMFR</t>
  </si>
  <si>
    <t>KL4869RANFW</t>
  </si>
  <si>
    <t>KL4869RANDQ</t>
  </si>
  <si>
    <t>KL4869RANFQ</t>
  </si>
  <si>
    <t>KL4869RANDE</t>
  </si>
  <si>
    <t>KL4869RANDW</t>
  </si>
  <si>
    <t>KL4869RANDR</t>
  </si>
  <si>
    <t>KL4869RANFR</t>
  </si>
  <si>
    <t>KL4869RANDS</t>
  </si>
  <si>
    <t>KL4869RANFS</t>
  </si>
  <si>
    <t>KL4869RANFE</t>
  </si>
  <si>
    <t>KL4323RANFS</t>
  </si>
  <si>
    <t>KL4323RANDS</t>
  </si>
  <si>
    <t>KL4323RANDR</t>
  </si>
  <si>
    <t>KL4323RANDQ</t>
  </si>
  <si>
    <t>KL4323RANFW</t>
  </si>
  <si>
    <t>KL4323RANDW</t>
  </si>
  <si>
    <t>KL4323RANFE</t>
  </si>
  <si>
    <t>KL4323RANDE</t>
  </si>
  <si>
    <t>KL4323RANFQ</t>
  </si>
  <si>
    <t>KL4323RANFR</t>
  </si>
  <si>
    <t>KL4869RAPFW</t>
  </si>
  <si>
    <t>KL4869RAPDQ</t>
  </si>
  <si>
    <t>KL4869RAPFQ</t>
  </si>
  <si>
    <t>KL4869RAPDE</t>
  </si>
  <si>
    <t>KL4869RAPDW</t>
  </si>
  <si>
    <t>KL4869RAPDR</t>
  </si>
  <si>
    <t>KL4869RAPFR</t>
  </si>
  <si>
    <t>KL4869RAPDS</t>
  </si>
  <si>
    <t>KL4869RAPFS</t>
  </si>
  <si>
    <t>KL4869RAPFE</t>
  </si>
  <si>
    <t>KL4323RAPFS</t>
  </si>
  <si>
    <t>KL4323RAPDS</t>
  </si>
  <si>
    <t>KL4323RAPDR</t>
  </si>
  <si>
    <t>KL4323RAPDQ</t>
  </si>
  <si>
    <t>KL4323RAPFW</t>
  </si>
  <si>
    <t>KL4323RAPDW</t>
  </si>
  <si>
    <t>KL4323RAPFE</t>
  </si>
  <si>
    <t>KL4323RAPDE</t>
  </si>
  <si>
    <t>KL4323RAPFQ</t>
  </si>
  <si>
    <t>KL4323RAPFR</t>
  </si>
  <si>
    <t>KL4869RAQFW</t>
  </si>
  <si>
    <t>KL4869RAQDQ</t>
  </si>
  <si>
    <t>KL4869RAQFQ</t>
  </si>
  <si>
    <t>KL4869RAQDE</t>
  </si>
  <si>
    <t>KL4869RAQDW</t>
  </si>
  <si>
    <t>KL4869RAQDR</t>
  </si>
  <si>
    <t>KL4869RAQFR</t>
  </si>
  <si>
    <t>KL4869RAQDS</t>
  </si>
  <si>
    <t>KL4869RAQFS</t>
  </si>
  <si>
    <t>KL4869RAQFE</t>
  </si>
  <si>
    <t>KL4323RAQFS</t>
  </si>
  <si>
    <t>KL4323RAQDS</t>
  </si>
  <si>
    <t>KL4323RAQDR</t>
  </si>
  <si>
    <t>KL4323RAQDQ</t>
  </si>
  <si>
    <t>KL4323RAQFW</t>
  </si>
  <si>
    <t>KL4323RAQDW</t>
  </si>
  <si>
    <t>KL4323RAQFE</t>
  </si>
  <si>
    <t>KL4323RAQDE</t>
  </si>
  <si>
    <t>KL4323RAQFQ</t>
  </si>
  <si>
    <t>KL4323RAQFR</t>
  </si>
  <si>
    <t>KL4869RARFW</t>
  </si>
  <si>
    <t>KL4869RARDQ</t>
  </si>
  <si>
    <t>KL4869RARFQ</t>
  </si>
  <si>
    <t>KL4869RARDE</t>
  </si>
  <si>
    <t>KL4869RARDW</t>
  </si>
  <si>
    <t>KL4869RARDR</t>
  </si>
  <si>
    <t>KL4869RARFR</t>
  </si>
  <si>
    <t>KL4869RARDS</t>
  </si>
  <si>
    <t>KL4869RARFS</t>
  </si>
  <si>
    <t>KL4869RARFE</t>
  </si>
  <si>
    <t>KL4323RARFS</t>
  </si>
  <si>
    <t>KL4323RARDS</t>
  </si>
  <si>
    <t>KL4323RARDR</t>
  </si>
  <si>
    <t>KL4323RARDQ</t>
  </si>
  <si>
    <t>KL4323RARFW</t>
  </si>
  <si>
    <t>KL4323RARDW</t>
  </si>
  <si>
    <t>KL4323RARFE</t>
  </si>
  <si>
    <t>KL4323RARDE</t>
  </si>
  <si>
    <t>KL4323RARFQ</t>
  </si>
  <si>
    <t>KL4323RARFR</t>
  </si>
  <si>
    <t>KL4869RASFW</t>
  </si>
  <si>
    <t>KL4869RASDQ</t>
  </si>
  <si>
    <t>KL4869RASFQ</t>
  </si>
  <si>
    <t>KL4869RASDE</t>
  </si>
  <si>
    <t>KL4869RASDW</t>
  </si>
  <si>
    <t>KL4869RASDR</t>
  </si>
  <si>
    <t>KL4869RASFR</t>
  </si>
  <si>
    <t>KL4869RASDS</t>
  </si>
  <si>
    <t>KL4869RASFS</t>
  </si>
  <si>
    <t>KL4869RASFE</t>
  </si>
  <si>
    <t>KL4323RASFS</t>
  </si>
  <si>
    <t>KL4323RASDS</t>
  </si>
  <si>
    <t>KL4323RASDR</t>
  </si>
  <si>
    <t>KL4323RASDQ</t>
  </si>
  <si>
    <t>KL4323RASFW</t>
  </si>
  <si>
    <t>KL4323RASDW</t>
  </si>
  <si>
    <t>KL4323RASFE</t>
  </si>
  <si>
    <t>KL4323RASDE</t>
  </si>
  <si>
    <t>KL4323RASFQ</t>
  </si>
  <si>
    <t>KL4323RASFR</t>
  </si>
  <si>
    <t>KL4869RATFW</t>
  </si>
  <si>
    <t>KL4869RATDQ</t>
  </si>
  <si>
    <t>KL4869RATFQ</t>
  </si>
  <si>
    <t>KL4869RATDE</t>
  </si>
  <si>
    <t>KL4869RATDW</t>
  </si>
  <si>
    <t>KL4869RATDR</t>
  </si>
  <si>
    <t>KL4869RATFR</t>
  </si>
  <si>
    <t>KL4869RATDS</t>
  </si>
  <si>
    <t>KL4869RATFS</t>
  </si>
  <si>
    <t>KL4869RATFE</t>
  </si>
  <si>
    <t>KL4323RATFS</t>
  </si>
  <si>
    <t>KL4323RATDS</t>
  </si>
  <si>
    <t>KL4323RATDR</t>
  </si>
  <si>
    <t>KL4323RATDQ</t>
  </si>
  <si>
    <t>KL4323RATFW</t>
  </si>
  <si>
    <t>KL4323RATDW</t>
  </si>
  <si>
    <t>KL4323RATFE</t>
  </si>
  <si>
    <t>KL4323RATDE</t>
  </si>
  <si>
    <t>KL4323RATFQ</t>
  </si>
  <si>
    <t>KL4323RATFR</t>
  </si>
  <si>
    <t>KL4313RAKDR</t>
  </si>
  <si>
    <t>KL4313RA*DR</t>
  </si>
  <si>
    <t xml:space="preserve">   Kaspersky Security для почтовых серверов</t>
  </si>
  <si>
    <t>KL4313RAKDQ</t>
  </si>
  <si>
    <t>KL4313RA*DQ</t>
  </si>
  <si>
    <t>KL4313RAKFQ</t>
  </si>
  <si>
    <t>KL4313RA*FQ</t>
  </si>
  <si>
    <t>KL4313RAKDE</t>
  </si>
  <si>
    <t>KL4313RA*DE</t>
  </si>
  <si>
    <t>KL4313RAKFE</t>
  </si>
  <si>
    <t>KL4313RA*FE</t>
  </si>
  <si>
    <t>KL4313RAKDW</t>
  </si>
  <si>
    <t>KL4313RA*DW</t>
  </si>
  <si>
    <t>KL4313RAKFW</t>
  </si>
  <si>
    <t>KL4313RA*FW</t>
  </si>
  <si>
    <t>KL4313RAKFR</t>
  </si>
  <si>
    <t>KL4313RA*FR</t>
  </si>
  <si>
    <t>KL4313RAKDS</t>
  </si>
  <si>
    <t>KL4313RA*DS</t>
  </si>
  <si>
    <t>KL4313RAKFS</t>
  </si>
  <si>
    <t>KL4313RA*FS</t>
  </si>
  <si>
    <t>KL4313RAMDR</t>
  </si>
  <si>
    <t>KL4313RAMDQ</t>
  </si>
  <si>
    <t>KL4313RAMFQ</t>
  </si>
  <si>
    <t>KL4313RAMDE</t>
  </si>
  <si>
    <t>KL4313RAMFE</t>
  </si>
  <si>
    <t>KL4313RAMDW</t>
  </si>
  <si>
    <t>KL4313RAMFW</t>
  </si>
  <si>
    <t>KL4313RAMFR</t>
  </si>
  <si>
    <t>KL4313RAMDS</t>
  </si>
  <si>
    <t>KL4313RAMFS</t>
  </si>
  <si>
    <t>KL4313RANDR</t>
  </si>
  <si>
    <t>KL4313RANDQ</t>
  </si>
  <si>
    <t>KL4313RANFQ</t>
  </si>
  <si>
    <t>KL4313RANDE</t>
  </si>
  <si>
    <t>KL4313RANFE</t>
  </si>
  <si>
    <t>KL4313RANDW</t>
  </si>
  <si>
    <t>KL4313RANFW</t>
  </si>
  <si>
    <t>KL4313RANFR</t>
  </si>
  <si>
    <t>KL4313RANDS</t>
  </si>
  <si>
    <t>KL4313RANFS</t>
  </si>
  <si>
    <t>KL4313RAPDR</t>
  </si>
  <si>
    <t>KL4313RAPDQ</t>
  </si>
  <si>
    <t>KL4313RAPFQ</t>
  </si>
  <si>
    <t>KL4313RAPDE</t>
  </si>
  <si>
    <t>KL4313RAPFE</t>
  </si>
  <si>
    <t>KL4313RAPDW</t>
  </si>
  <si>
    <t>KL4313RAPFW</t>
  </si>
  <si>
    <t>KL4313RAPFR</t>
  </si>
  <si>
    <t>KL4313RAPDS</t>
  </si>
  <si>
    <t>KL4313RAPFS</t>
  </si>
  <si>
    <t>KL4313RAQDR</t>
  </si>
  <si>
    <t>KL4313RAQDQ</t>
  </si>
  <si>
    <t>KL4313RAQFQ</t>
  </si>
  <si>
    <t>KL4313RAQDE</t>
  </si>
  <si>
    <t>KL4313RAQFE</t>
  </si>
  <si>
    <t>KL4313RAQDW</t>
  </si>
  <si>
    <t>KL4313RAQFW</t>
  </si>
  <si>
    <t>KL4313RAQFR</t>
  </si>
  <si>
    <t>KL4313RAQDS</t>
  </si>
  <si>
    <t>KL4313RAQFS</t>
  </si>
  <si>
    <t>KL4313RARDR</t>
  </si>
  <si>
    <t>KL4313RARDQ</t>
  </si>
  <si>
    <t>KL4313RARFQ</t>
  </si>
  <si>
    <t>KL4313RARDE</t>
  </si>
  <si>
    <t>KL4313RARFE</t>
  </si>
  <si>
    <t>KL4313RARDW</t>
  </si>
  <si>
    <t>KL4313RARFW</t>
  </si>
  <si>
    <t>KL4313RARFR</t>
  </si>
  <si>
    <t>KL4313RARDS</t>
  </si>
  <si>
    <t>KL4313RARFS</t>
  </si>
  <si>
    <t>KL4313RASDR</t>
  </si>
  <si>
    <t>KL4313RASDQ</t>
  </si>
  <si>
    <t>KL4313RASFQ</t>
  </si>
  <si>
    <t>KL4313RASDE</t>
  </si>
  <si>
    <t>KL4313RASFE</t>
  </si>
  <si>
    <t>KL4313RASDW</t>
  </si>
  <si>
    <t>KL4313RASFW</t>
  </si>
  <si>
    <t>KL4313RASFR</t>
  </si>
  <si>
    <t>KL4313RASDS</t>
  </si>
  <si>
    <t>KL4313RASFS</t>
  </si>
  <si>
    <t>KL4313RATDR</t>
  </si>
  <si>
    <t>KL4313RATDQ</t>
  </si>
  <si>
    <t>KL4313RATFQ</t>
  </si>
  <si>
    <t>KL4313RATDE</t>
  </si>
  <si>
    <t>KL4313RATFE</t>
  </si>
  <si>
    <t>KL4313RATDW</t>
  </si>
  <si>
    <t>KL4313RATFW</t>
  </si>
  <si>
    <t>KL4313RATFR</t>
  </si>
  <si>
    <t>KL4313RATDS</t>
  </si>
  <si>
    <t>KL4313RATFS</t>
  </si>
  <si>
    <t>KL4413RAKDR</t>
  </si>
  <si>
    <t>KL4413RA*DR</t>
  </si>
  <si>
    <t xml:space="preserve">   Kaspersky Security для интернет-шлюзов</t>
  </si>
  <si>
    <t>KL4413RAKFQ</t>
  </si>
  <si>
    <t>KL4413RA*FQ</t>
  </si>
  <si>
    <t>KL4413RAKDE</t>
  </si>
  <si>
    <t>KL4413RA*DE</t>
  </si>
  <si>
    <t>KL4413RAKFE</t>
  </si>
  <si>
    <t>KL4413RA*FE</t>
  </si>
  <si>
    <t>KL4413RAKDQ</t>
  </si>
  <si>
    <t>KL4413RA*DQ</t>
  </si>
  <si>
    <t>KL4413RAKDW</t>
  </si>
  <si>
    <t>KL4413RA*DW</t>
  </si>
  <si>
    <t>KL4413RAKFR</t>
  </si>
  <si>
    <t>KL4413RA*FR</t>
  </si>
  <si>
    <t>KL4413RAKDS</t>
  </si>
  <si>
    <t>KL4413RA*DS</t>
  </si>
  <si>
    <t>KL4413RAKFS</t>
  </si>
  <si>
    <t>KL4413RA*FS</t>
  </si>
  <si>
    <t>KL4413RAKFW</t>
  </si>
  <si>
    <t>KL4413RA*FW</t>
  </si>
  <si>
    <t>KL4413RAMDR</t>
  </si>
  <si>
    <t>KL4413RAMFQ</t>
  </si>
  <si>
    <t>KL4413RAMDE</t>
  </si>
  <si>
    <t>KL4413RAMFE</t>
  </si>
  <si>
    <t>KL4413RAMDQ</t>
  </si>
  <si>
    <t>KL4413RAMDW</t>
  </si>
  <si>
    <t>KL4413RAMFR</t>
  </si>
  <si>
    <t>KL4413RAMDS</t>
  </si>
  <si>
    <t>KL4413RAMFS</t>
  </si>
  <si>
    <t>KL4413RAMFW</t>
  </si>
  <si>
    <t>KL4413RANDR</t>
  </si>
  <si>
    <t>KL4413RANFQ</t>
  </si>
  <si>
    <t>KL4413RANDE</t>
  </si>
  <si>
    <t>KL4413RANFE</t>
  </si>
  <si>
    <t>KL4413RANDQ</t>
  </si>
  <si>
    <t>KL4413RANDW</t>
  </si>
  <si>
    <t>KL4413RANFR</t>
  </si>
  <si>
    <t>KL4413RANDS</t>
  </si>
  <si>
    <t>KL4413RANFS</t>
  </si>
  <si>
    <t>KL4413RANFW</t>
  </si>
  <si>
    <t>KL4413RAPDR</t>
  </si>
  <si>
    <t>KL4413RAPFQ</t>
  </si>
  <si>
    <t>KL4413RAPDE</t>
  </si>
  <si>
    <t>KL4413RAPFE</t>
  </si>
  <si>
    <t>KL4413RAPDQ</t>
  </si>
  <si>
    <t>KL4413RAPDW</t>
  </si>
  <si>
    <t>KL4413RAPFR</t>
  </si>
  <si>
    <t>KL4413RAPDS</t>
  </si>
  <si>
    <t>KL4413RAPFS</t>
  </si>
  <si>
    <t>KL4413RAPFW</t>
  </si>
  <si>
    <t>KL4413RAQDR</t>
  </si>
  <si>
    <t>KL4413RAQFQ</t>
  </si>
  <si>
    <t>KL4413RAQDE</t>
  </si>
  <si>
    <t>KL4413RAQFE</t>
  </si>
  <si>
    <t>KL4413RAQDQ</t>
  </si>
  <si>
    <t>KL4413RAQDW</t>
  </si>
  <si>
    <t>KL4413RAQFR</t>
  </si>
  <si>
    <t>KL4413RAQDS</t>
  </si>
  <si>
    <t>KL4413RAQFS</t>
  </si>
  <si>
    <t>KL4413RAQFW</t>
  </si>
  <si>
    <t>KL4413RARDR</t>
  </si>
  <si>
    <t>KL4413RARFQ</t>
  </si>
  <si>
    <t>KL4413RARDE</t>
  </si>
  <si>
    <t>KL4413RARFE</t>
  </si>
  <si>
    <t>KL4413RARDQ</t>
  </si>
  <si>
    <t>KL4413RARDW</t>
  </si>
  <si>
    <t>KL4413RARFR</t>
  </si>
  <si>
    <t>KL4413RARDS</t>
  </si>
  <si>
    <t>KL4413RARFS</t>
  </si>
  <si>
    <t>KL4413RARFW</t>
  </si>
  <si>
    <t>KL4413RASDR</t>
  </si>
  <si>
    <t>KL4413RASFQ</t>
  </si>
  <si>
    <t>KL4413RASDE</t>
  </si>
  <si>
    <t>KL4413RASFE</t>
  </si>
  <si>
    <t>KL4413RASDQ</t>
  </si>
  <si>
    <t>KL4413RASDW</t>
  </si>
  <si>
    <t>KL4413RASFR</t>
  </si>
  <si>
    <t>KL4413RASDS</t>
  </si>
  <si>
    <t>KL4413RASFS</t>
  </si>
  <si>
    <t>KL4413RASFW</t>
  </si>
  <si>
    <t>KL4413RATDR</t>
  </si>
  <si>
    <t>KL4413RATFQ</t>
  </si>
  <si>
    <t>KL4413RATDE</t>
  </si>
  <si>
    <t>KL4413RATFE</t>
  </si>
  <si>
    <t>KL4413RATDQ</t>
  </si>
  <si>
    <t>KL4413RATDW</t>
  </si>
  <si>
    <t>KL4413RATFR</t>
  </si>
  <si>
    <t>KL4413RATDS</t>
  </si>
  <si>
    <t>KL4413RATFS</t>
  </si>
  <si>
    <t>KL4413RATFW</t>
  </si>
  <si>
    <t>KL4861RAEDW</t>
  </si>
  <si>
    <t>KL4861RAEDQ</t>
  </si>
  <si>
    <t>KL4861RAEFQ</t>
  </si>
  <si>
    <t>KL4861RAEFE</t>
  </si>
  <si>
    <t>KL4861RAEFW</t>
  </si>
  <si>
    <t>KL4861RAEDR</t>
  </si>
  <si>
    <t>KL4861RAEFR</t>
  </si>
  <si>
    <t>KL4861RAEDS</t>
  </si>
  <si>
    <t>KL4861RAEFS</t>
  </si>
  <si>
    <t>KL4861RAEDE</t>
  </si>
  <si>
    <t>KL4323RAKDH</t>
  </si>
  <si>
    <t>KL4323RA*DH</t>
  </si>
  <si>
    <t>KL4323RAKFH</t>
  </si>
  <si>
    <t>KL4323RA*FH</t>
  </si>
  <si>
    <t>KL4323RAMDH</t>
  </si>
  <si>
    <t>KL4323RAMFH</t>
  </si>
  <si>
    <t>KL4323RANDH</t>
  </si>
  <si>
    <t>KL4323RANFH</t>
  </si>
  <si>
    <t>KL4323RAPDH</t>
  </si>
  <si>
    <t>KL4323RAPFH</t>
  </si>
  <si>
    <t>KL4323RAQDH</t>
  </si>
  <si>
    <t>KL4323RAQFH</t>
  </si>
  <si>
    <t>KL4323RARDH</t>
  </si>
  <si>
    <t>KL4323RARFH</t>
  </si>
  <si>
    <t>KL4323RASDH</t>
  </si>
  <si>
    <t>KL4323RASFH</t>
  </si>
  <si>
    <t>KL4323RATDH</t>
  </si>
  <si>
    <t>KL4323RATFH</t>
  </si>
  <si>
    <t>KL4313RAKDH</t>
  </si>
  <si>
    <t>KL4313RA*DH</t>
  </si>
  <si>
    <t>KL4313RAKFH</t>
  </si>
  <si>
    <t>KL4313RA*FH</t>
  </si>
  <si>
    <t>KL4313RAMDH</t>
  </si>
  <si>
    <t>KL4313RAMFH</t>
  </si>
  <si>
    <t>KL4313RANDH</t>
  </si>
  <si>
    <t>KL4313RANFH</t>
  </si>
  <si>
    <t>KL4313RAPDH</t>
  </si>
  <si>
    <t>KL4313RAPFH</t>
  </si>
  <si>
    <t>KL4313RAQDH</t>
  </si>
  <si>
    <t>KL4313RAQFH</t>
  </si>
  <si>
    <t>KL4313RARDH</t>
  </si>
  <si>
    <t>KL4313RARFH</t>
  </si>
  <si>
    <t>KL4313RASDH</t>
  </si>
  <si>
    <t>KL4313RASFH</t>
  </si>
  <si>
    <t>KL4313RATDH</t>
  </si>
  <si>
    <t>KL4313RATFH</t>
  </si>
  <si>
    <t>KL4413RAKDH</t>
  </si>
  <si>
    <t>KL4413RA*DH</t>
  </si>
  <si>
    <t>KL4413RAKFH</t>
  </si>
  <si>
    <t>KL4413RA*FH</t>
  </si>
  <si>
    <t>KL4413RAMDH</t>
  </si>
  <si>
    <t>KL4413RAMFH</t>
  </si>
  <si>
    <t>KL4413RANDH</t>
  </si>
  <si>
    <t>KL4413RANFH</t>
  </si>
  <si>
    <t>KL4413RAPDH</t>
  </si>
  <si>
    <t>KL4413RAPFH</t>
  </si>
  <si>
    <t>KL4413RAQDH</t>
  </si>
  <si>
    <t>KL4413RAQFH</t>
  </si>
  <si>
    <t>KL4413RARDH</t>
  </si>
  <si>
    <t>KL4413RARFH</t>
  </si>
  <si>
    <t>KL4413RASDH</t>
  </si>
  <si>
    <t>KL4413RASFH</t>
  </si>
  <si>
    <t>KL4413RATDH</t>
  </si>
  <si>
    <t>KL4413RATFH</t>
  </si>
  <si>
    <t>KL4151RAKFW</t>
  </si>
  <si>
    <t>KL4151RA*FW</t>
  </si>
  <si>
    <t xml:space="preserve">   Kaspersky Security для виртуальных сред, Desktop *</t>
  </si>
  <si>
    <t>KL4151RAKFS</t>
  </si>
  <si>
    <t>KL4151RA*FS</t>
  </si>
  <si>
    <t>KL4151RAKDS</t>
  </si>
  <si>
    <t>KL4151RA*DS</t>
  </si>
  <si>
    <t>KL4151RAKFR</t>
  </si>
  <si>
    <t>KL4151RA*FR</t>
  </si>
  <si>
    <t>KL4151RAKDR</t>
  </si>
  <si>
    <t>KL4151RA*DR</t>
  </si>
  <si>
    <t>KL4151RAKDW</t>
  </si>
  <si>
    <t>KL4151RA*DW</t>
  </si>
  <si>
    <t>KL4151RAKFE</t>
  </si>
  <si>
    <t>KL4151RA*FE</t>
  </si>
  <si>
    <t>KL4151RAKDE</t>
  </si>
  <si>
    <t>KL4151RA*DE</t>
  </si>
  <si>
    <t>KL4151RAKFQ</t>
  </si>
  <si>
    <t>KL4151RA*FQ</t>
  </si>
  <si>
    <t>KL4151RAKDQ</t>
  </si>
  <si>
    <t>KL4151RA*DQ</t>
  </si>
  <si>
    <t>KL4151RAMFW</t>
  </si>
  <si>
    <t>KL4151RAMFS</t>
  </si>
  <si>
    <t>KL4151RAMDS</t>
  </si>
  <si>
    <t>KL4151RAMFR</t>
  </si>
  <si>
    <t>KL4151RAMDR</t>
  </si>
  <si>
    <t>KL4151RAMDW</t>
  </si>
  <si>
    <t>KL4151RAMFE</t>
  </si>
  <si>
    <t>KL4151RAMDE</t>
  </si>
  <si>
    <t>KL4151RAMFQ</t>
  </si>
  <si>
    <t>KL4151RAMDQ</t>
  </si>
  <si>
    <t>KL4151RANFW</t>
  </si>
  <si>
    <t>KL4151RANFS</t>
  </si>
  <si>
    <t>KL4151RANDS</t>
  </si>
  <si>
    <t>KL4151RANFR</t>
  </si>
  <si>
    <t>KL4151RANDR</t>
  </si>
  <si>
    <t>KL4151RANDW</t>
  </si>
  <si>
    <t>KL4151RANFE</t>
  </si>
  <si>
    <t>KL4151RANDE</t>
  </si>
  <si>
    <t>KL4151RANFQ</t>
  </si>
  <si>
    <t>KL4151RANDQ</t>
  </si>
  <si>
    <t>KL4151RAPFW</t>
  </si>
  <si>
    <t>KL4151RAPFS</t>
  </si>
  <si>
    <t>KL4151RAPDS</t>
  </si>
  <si>
    <t>KL4151RAPFR</t>
  </si>
  <si>
    <t>KL4151RAPDR</t>
  </si>
  <si>
    <t>KL4151RAPDW</t>
  </si>
  <si>
    <t>KL4151RAPFE</t>
  </si>
  <si>
    <t>KL4151RAPDE</t>
  </si>
  <si>
    <t>KL4151RAPFQ</t>
  </si>
  <si>
    <t>KL4151RAPDQ</t>
  </si>
  <si>
    <t>KL4151RAQFW</t>
  </si>
  <si>
    <t>KL4151RAQFS</t>
  </si>
  <si>
    <t>KL4151RAQDS</t>
  </si>
  <si>
    <t>KL4151RAQFR</t>
  </si>
  <si>
    <t>KL4151RAQDR</t>
  </si>
  <si>
    <t>KL4151RAQDW</t>
  </si>
  <si>
    <t>KL4151RAQFE</t>
  </si>
  <si>
    <t>KL4151RAQDE</t>
  </si>
  <si>
    <t>KL4151RAQFQ</t>
  </si>
  <si>
    <t>KL4151RAQDQ</t>
  </si>
  <si>
    <t>KL4151RARFW</t>
  </si>
  <si>
    <t>KL4151RARFS</t>
  </si>
  <si>
    <t>KL4151RARDS</t>
  </si>
  <si>
    <t>KL4151RARFR</t>
  </si>
  <si>
    <t>KL4151RARDR</t>
  </si>
  <si>
    <t>KL4151RARDW</t>
  </si>
  <si>
    <t>KL4151RARFE</t>
  </si>
  <si>
    <t>KL4151RARDE</t>
  </si>
  <si>
    <t>KL4151RARFQ</t>
  </si>
  <si>
    <t>KL4151RARDQ</t>
  </si>
  <si>
    <t>KL4151RASFW</t>
  </si>
  <si>
    <t>KL4151RASFS</t>
  </si>
  <si>
    <t>KL4151RASDS</t>
  </si>
  <si>
    <t>KL4151RASFR</t>
  </si>
  <si>
    <t>KL4151RASDR</t>
  </si>
  <si>
    <t>KL4151RASDW</t>
  </si>
  <si>
    <t>KL4151RASFE</t>
  </si>
  <si>
    <t>KL4151RASDE</t>
  </si>
  <si>
    <t>KL4151RASFQ</t>
  </si>
  <si>
    <t>KL4151RASDQ</t>
  </si>
  <si>
    <t>KL4151RATFW</t>
  </si>
  <si>
    <t>KL4151RATFS</t>
  </si>
  <si>
    <t>KL4151RATDS</t>
  </si>
  <si>
    <t>KL4151RATFR</t>
  </si>
  <si>
    <t>KL4151RATDR</t>
  </si>
  <si>
    <t>KL4151RATDW</t>
  </si>
  <si>
    <t>KL4151RATFE</t>
  </si>
  <si>
    <t>KL4151RATDE</t>
  </si>
  <si>
    <t>KL4151RATFQ</t>
  </si>
  <si>
    <t>KL4151RATDQ</t>
  </si>
  <si>
    <t>KL4551RAAFR</t>
  </si>
  <si>
    <t>KL4551RA*FR</t>
  </si>
  <si>
    <t xml:space="preserve">   Kaspersky Security для виртуальных сред, Core *</t>
  </si>
  <si>
    <t>KL4551RAAFQ</t>
  </si>
  <si>
    <t>KL4551RA*FQ</t>
  </si>
  <si>
    <t>KL4551RAADE</t>
  </si>
  <si>
    <t>KL4551RA*DE</t>
  </si>
  <si>
    <t>KL4551RAAFE</t>
  </si>
  <si>
    <t>KL4551RA*FE</t>
  </si>
  <si>
    <t>KL4551RAADW</t>
  </si>
  <si>
    <t>KL4551RA*DW</t>
  </si>
  <si>
    <t>KL4551RAAFW</t>
  </si>
  <si>
    <t>KL4551RA*FW</t>
  </si>
  <si>
    <t>KL4551RAADR</t>
  </si>
  <si>
    <t>KL4551RA*DR</t>
  </si>
  <si>
    <t>KL4551RAADQ</t>
  </si>
  <si>
    <t>KL4551RA*DQ</t>
  </si>
  <si>
    <t>KL4551RAADS</t>
  </si>
  <si>
    <t>KL4551RA*DS</t>
  </si>
  <si>
    <t>KL4551RAAFS</t>
  </si>
  <si>
    <t>KL4551RA*FS</t>
  </si>
  <si>
    <t>KL4551RABFR</t>
  </si>
  <si>
    <t>KL4551RABFQ</t>
  </si>
  <si>
    <t>KL4551RABDE</t>
  </si>
  <si>
    <t>KL4551RABFE</t>
  </si>
  <si>
    <t>KL4551RABDW</t>
  </si>
  <si>
    <t>KL4551RABFW</t>
  </si>
  <si>
    <t>KL4551RABDR</t>
  </si>
  <si>
    <t>KL4551RABDQ</t>
  </si>
  <si>
    <t>KL4551RABDS</t>
  </si>
  <si>
    <t>KL4551RABFS</t>
  </si>
  <si>
    <t>KL4551RACFR</t>
  </si>
  <si>
    <t>KL4551RACFQ</t>
  </si>
  <si>
    <t>KL4551RACDE</t>
  </si>
  <si>
    <t>KL4551RACFE</t>
  </si>
  <si>
    <t>KL4551RACDW</t>
  </si>
  <si>
    <t>KL4551RACFW</t>
  </si>
  <si>
    <t>KL4551RACDR</t>
  </si>
  <si>
    <t>KL4551RACDQ</t>
  </si>
  <si>
    <t>KL4551RACDS</t>
  </si>
  <si>
    <t>KL4551RACFS</t>
  </si>
  <si>
    <t>KL4551RADFR</t>
  </si>
  <si>
    <t>KL4551RADFQ</t>
  </si>
  <si>
    <t>KL4551RADDE</t>
  </si>
  <si>
    <t>KL4551RADFE</t>
  </si>
  <si>
    <t>KL4551RADDW</t>
  </si>
  <si>
    <t>KL4551RADFW</t>
  </si>
  <si>
    <t>KL4551RADDR</t>
  </si>
  <si>
    <t>KL4551RADDQ</t>
  </si>
  <si>
    <t>KL4551RADDS</t>
  </si>
  <si>
    <t>KL4551RADFS</t>
  </si>
  <si>
    <t>KL4551RAEFR</t>
  </si>
  <si>
    <t>KL4551RAEFQ</t>
  </si>
  <si>
    <t>KL4551RAEDE</t>
  </si>
  <si>
    <t>KL4551RAEFE</t>
  </si>
  <si>
    <t>KL4551RAEDW</t>
  </si>
  <si>
    <t>KL4551RAEFW</t>
  </si>
  <si>
    <t>KL4551RAEDR</t>
  </si>
  <si>
    <t>KL4551RAEDQ</t>
  </si>
  <si>
    <t>KL4551RAEDS</t>
  </si>
  <si>
    <t>KL4551RAEFS</t>
  </si>
  <si>
    <t>KL4551RAKFR</t>
  </si>
  <si>
    <t>KL4551RAKFQ</t>
  </si>
  <si>
    <t>KL4551RAKDE</t>
  </si>
  <si>
    <t>KL4551RAKFE</t>
  </si>
  <si>
    <t>KL4551RAKDW</t>
  </si>
  <si>
    <t>KL4551RAKFW</t>
  </si>
  <si>
    <t>KL4551RAKDR</t>
  </si>
  <si>
    <t>KL4551RAKDQ</t>
  </si>
  <si>
    <t>KL4551RAKDS</t>
  </si>
  <si>
    <t>KL4551RAKFS</t>
  </si>
  <si>
    <t>KL4551RAMFR</t>
  </si>
  <si>
    <t>KL4551RAMFQ</t>
  </si>
  <si>
    <t>KL4551RAMDE</t>
  </si>
  <si>
    <t>KL4551RAMFE</t>
  </si>
  <si>
    <t>KL4551RAMDW</t>
  </si>
  <si>
    <t>KL4551RAMFW</t>
  </si>
  <si>
    <t>KL4551RAMDR</t>
  </si>
  <si>
    <t>KL4551RAMDQ</t>
  </si>
  <si>
    <t>KL4551RAMDS</t>
  </si>
  <si>
    <t>KL4551RAMFS</t>
  </si>
  <si>
    <t>KL4551RANFR</t>
  </si>
  <si>
    <t>KL4551RANFQ</t>
  </si>
  <si>
    <t>KL4551RANDE</t>
  </si>
  <si>
    <t>KL4551RANFE</t>
  </si>
  <si>
    <t>KL4551RANDW</t>
  </si>
  <si>
    <t>KL4551RANFW</t>
  </si>
  <si>
    <t>KL4551RANDR</t>
  </si>
  <si>
    <t>KL4551RANDQ</t>
  </si>
  <si>
    <t>KL4551RANDS</t>
  </si>
  <si>
    <t>KL4551RANFS</t>
  </si>
  <si>
    <t>KL4551RAPFR</t>
  </si>
  <si>
    <t>KL4551RAPFQ</t>
  </si>
  <si>
    <t>KL4551RAPDE</t>
  </si>
  <si>
    <t>KL4551RAPFE</t>
  </si>
  <si>
    <t>KL4551RAPDW</t>
  </si>
  <si>
    <t>KL4551RAPFW</t>
  </si>
  <si>
    <t>KL4551RAPDR</t>
  </si>
  <si>
    <t>KL4551RAPDQ</t>
  </si>
  <si>
    <t>KL4551RAPDS</t>
  </si>
  <si>
    <t>KL4551RAPFS</t>
  </si>
  <si>
    <t>KL4551RAQFR</t>
  </si>
  <si>
    <t>KL4551RAQFQ</t>
  </si>
  <si>
    <t>KL4551RAQDE</t>
  </si>
  <si>
    <t>KL4551RAQFE</t>
  </si>
  <si>
    <t>KL4551RAQDW</t>
  </si>
  <si>
    <t>KL4551RAQFW</t>
  </si>
  <si>
    <t>KL4551RAQDR</t>
  </si>
  <si>
    <t>KL4551RAQDQ</t>
  </si>
  <si>
    <t>KL4551RAQDS</t>
  </si>
  <si>
    <t>KL4551RAQFS</t>
  </si>
  <si>
    <t>KL4551RARFR</t>
  </si>
  <si>
    <t>KL4551RARFQ</t>
  </si>
  <si>
    <t>KL4551RARDE</t>
  </si>
  <si>
    <t>KL4551RARFE</t>
  </si>
  <si>
    <t>KL4551RARDW</t>
  </si>
  <si>
    <t>KL4551RARFW</t>
  </si>
  <si>
    <t>KL4551RARDR</t>
  </si>
  <si>
    <t>KL4551RARDQ</t>
  </si>
  <si>
    <t>KL4551RARDS</t>
  </si>
  <si>
    <t>KL4551RARFS</t>
  </si>
  <si>
    <t>KL4551RASFR</t>
  </si>
  <si>
    <t>KL4551RASFQ</t>
  </si>
  <si>
    <t>KL4551RASDE</t>
  </si>
  <si>
    <t>KL4551RASFE</t>
  </si>
  <si>
    <t>KL4551RASDW</t>
  </si>
  <si>
    <t>KL4551RASFW</t>
  </si>
  <si>
    <t>KL4551RASDR</t>
  </si>
  <si>
    <t>KL4551RASDQ</t>
  </si>
  <si>
    <t>KL4551RASDS</t>
  </si>
  <si>
    <t>KL4551RASFS</t>
  </si>
  <si>
    <t>KL4551RATFR</t>
  </si>
  <si>
    <t>KL4551RATFQ</t>
  </si>
  <si>
    <t>KL4551RATDE</t>
  </si>
  <si>
    <t>KL4551RATFE</t>
  </si>
  <si>
    <t>KL4551RATDW</t>
  </si>
  <si>
    <t>KL4551RATFW</t>
  </si>
  <si>
    <t>KL4551RATDR</t>
  </si>
  <si>
    <t>KL4551RATDQ</t>
  </si>
  <si>
    <t>KL4551RATDS</t>
  </si>
  <si>
    <t>KL4551RATFS</t>
  </si>
  <si>
    <t>KL4251RAAFE</t>
  </si>
  <si>
    <t>KL4251RA*FE</t>
  </si>
  <si>
    <t xml:space="preserve">   Kaspersky Security для виртуальных сред, Server *</t>
  </si>
  <si>
    <t>KL4251RAAFS</t>
  </si>
  <si>
    <t>KL4251RA*FS</t>
  </si>
  <si>
    <t>KL4251RAADQ</t>
  </si>
  <si>
    <t>KL4251RA*DQ</t>
  </si>
  <si>
    <t>KL4251RAADE</t>
  </si>
  <si>
    <t>KL4251RA*DE</t>
  </si>
  <si>
    <t>KL4251RAADW</t>
  </si>
  <si>
    <t>KL4251RA*DW</t>
  </si>
  <si>
    <t>KL4251RAAFW</t>
  </si>
  <si>
    <t>KL4251RA*FW</t>
  </si>
  <si>
    <t>KL4251RAADR</t>
  </si>
  <si>
    <t>KL4251RA*DR</t>
  </si>
  <si>
    <t>KL4251RAAFR</t>
  </si>
  <si>
    <t>KL4251RA*FR</t>
  </si>
  <si>
    <t>KL4251RAADS</t>
  </si>
  <si>
    <t>KL4251RA*DS</t>
  </si>
  <si>
    <t>KL4251RAAFQ</t>
  </si>
  <si>
    <t>KL4251RA*FQ</t>
  </si>
  <si>
    <t>KL4251RABFE</t>
  </si>
  <si>
    <t>KL4251RABFS</t>
  </si>
  <si>
    <t>KL4251RABDQ</t>
  </si>
  <si>
    <t>KL4251RABDE</t>
  </si>
  <si>
    <t>KL4251RABDW</t>
  </si>
  <si>
    <t>KL4251RABFW</t>
  </si>
  <si>
    <t>KL4251RABDR</t>
  </si>
  <si>
    <t>KL4251RABFR</t>
  </si>
  <si>
    <t>KL4251RABDS</t>
  </si>
  <si>
    <t>KL4251RABFQ</t>
  </si>
  <si>
    <t>KL4251RACFE</t>
  </si>
  <si>
    <t>KL4251RACFS</t>
  </si>
  <si>
    <t>KL4251RACDQ</t>
  </si>
  <si>
    <t>KL4251RACDE</t>
  </si>
  <si>
    <t>KL4251RACDW</t>
  </si>
  <si>
    <t>KL4251RACFW</t>
  </si>
  <si>
    <t>KL4251RACDR</t>
  </si>
  <si>
    <t>KL4251RACFR</t>
  </si>
  <si>
    <t>KL4251RACDS</t>
  </si>
  <si>
    <t>KL4251RACFQ</t>
  </si>
  <si>
    <t>KL4251RADFE</t>
  </si>
  <si>
    <t>KL4251RADFS</t>
  </si>
  <si>
    <t>KL4251RADDQ</t>
  </si>
  <si>
    <t>KL4251RADDE</t>
  </si>
  <si>
    <t>KL4251RADDW</t>
  </si>
  <si>
    <t>KL4251RADFW</t>
  </si>
  <si>
    <t>KL4251RADDR</t>
  </si>
  <si>
    <t>KL4251RADFR</t>
  </si>
  <si>
    <t>KL4251RADDS</t>
  </si>
  <si>
    <t>KL4251RADFQ</t>
  </si>
  <si>
    <t>KL4251RAEFE</t>
  </si>
  <si>
    <t>KL4251RAEFS</t>
  </si>
  <si>
    <t>KL4251RAEDQ</t>
  </si>
  <si>
    <t>KL4251RAEDE</t>
  </si>
  <si>
    <t>KL4251RAEDW</t>
  </si>
  <si>
    <t>KL4251RAEFW</t>
  </si>
  <si>
    <t>KL4251RAEDR</t>
  </si>
  <si>
    <t>KL4251RAEFR</t>
  </si>
  <si>
    <t>KL4251RAEDS</t>
  </si>
  <si>
    <t>KL4251RAEFQ</t>
  </si>
  <si>
    <t>KL4251RAKFE</t>
  </si>
  <si>
    <t>KL4251RAKFS</t>
  </si>
  <si>
    <t>KL4251RAKDQ</t>
  </si>
  <si>
    <t>KL4251RAKDE</t>
  </si>
  <si>
    <t>KL4251RAKDW</t>
  </si>
  <si>
    <t>KL4251RAKFW</t>
  </si>
  <si>
    <t>KL4251RAKDR</t>
  </si>
  <si>
    <t>KL4251RAKFR</t>
  </si>
  <si>
    <t>KL4251RAKDS</t>
  </si>
  <si>
    <t>KL4251RAKFQ</t>
  </si>
  <si>
    <t>KL4251RAMFE</t>
  </si>
  <si>
    <t>KL4251RAMFS</t>
  </si>
  <si>
    <t>KL4251RAMDQ</t>
  </si>
  <si>
    <t>KL4251RAMDE</t>
  </si>
  <si>
    <t>KL4251RAMDW</t>
  </si>
  <si>
    <t>KL4251RAMFW</t>
  </si>
  <si>
    <t>KL4251RAMDR</t>
  </si>
  <si>
    <t>KL4251RAMFR</t>
  </si>
  <si>
    <t>KL4251RAMDS</t>
  </si>
  <si>
    <t>KL4251RAMFQ</t>
  </si>
  <si>
    <t>KL4251RANFE</t>
  </si>
  <si>
    <t>KL4251RANFS</t>
  </si>
  <si>
    <t>KL4251RANDQ</t>
  </si>
  <si>
    <t>KL4251RANDE</t>
  </si>
  <si>
    <t>KL4251RANDW</t>
  </si>
  <si>
    <t>KL4251RANFW</t>
  </si>
  <si>
    <t>KL4251RANDR</t>
  </si>
  <si>
    <t>KL4251RANFR</t>
  </si>
  <si>
    <t>KL4251RANDS</t>
  </si>
  <si>
    <t>KL4251RANFQ</t>
  </si>
  <si>
    <t>KL4251RAPFE</t>
  </si>
  <si>
    <t>KL4251RAPFS</t>
  </si>
  <si>
    <t>KL4251RAPDQ</t>
  </si>
  <si>
    <t>KL4251RAPDE</t>
  </si>
  <si>
    <t>KL4251RAPDW</t>
  </si>
  <si>
    <t>KL4251RAPFW</t>
  </si>
  <si>
    <t>KL4251RAPDR</t>
  </si>
  <si>
    <t>KL4251RAPFR</t>
  </si>
  <si>
    <t>KL4251RAPDS</t>
  </si>
  <si>
    <t>KL4251RAPFQ</t>
  </si>
  <si>
    <t>KL4251RAQFE</t>
  </si>
  <si>
    <t>KL4251RAQFS</t>
  </si>
  <si>
    <t>KL4251RAQDQ</t>
  </si>
  <si>
    <t>KL4251RAQDE</t>
  </si>
  <si>
    <t>KL4251RAQDW</t>
  </si>
  <si>
    <t>KL4251RAQFW</t>
  </si>
  <si>
    <t>KL4251RAQDR</t>
  </si>
  <si>
    <t>KL4251RAQFR</t>
  </si>
  <si>
    <t>KL4251RAQDS</t>
  </si>
  <si>
    <t>KL4251RAQFQ</t>
  </si>
  <si>
    <t>KL4251RARFE</t>
  </si>
  <si>
    <t>KL4251RARFS</t>
  </si>
  <si>
    <t>KL4251RARDQ</t>
  </si>
  <si>
    <t>KL4251RARDE</t>
  </si>
  <si>
    <t>KL4251RARDW</t>
  </si>
  <si>
    <t>KL4251RARFW</t>
  </si>
  <si>
    <t>KL4251RARDR</t>
  </si>
  <si>
    <t>KL4251RARFR</t>
  </si>
  <si>
    <t>KL4251RARDS</t>
  </si>
  <si>
    <t>KL4251RARFQ</t>
  </si>
  <si>
    <t>KL4251RASFE</t>
  </si>
  <si>
    <t>KL4251RASFS</t>
  </si>
  <si>
    <t>KL4251RASDQ</t>
  </si>
  <si>
    <t>KL4251RASDE</t>
  </si>
  <si>
    <t>KL4251RASDW</t>
  </si>
  <si>
    <t>KL4251RASFW</t>
  </si>
  <si>
    <t>KL4251RASDR</t>
  </si>
  <si>
    <t>KL4251RASFR</t>
  </si>
  <si>
    <t>KL4251RASDS</t>
  </si>
  <si>
    <t>KL4251RASFQ</t>
  </si>
  <si>
    <t>KL4251RATFE</t>
  </si>
  <si>
    <t>KL4251RATFS</t>
  </si>
  <si>
    <t>KL4251RATDQ</t>
  </si>
  <si>
    <t>KL4251RATDE</t>
  </si>
  <si>
    <t>KL4251RATDW</t>
  </si>
  <si>
    <t>KL4251RATFW</t>
  </si>
  <si>
    <t>KL4251RATDR</t>
  </si>
  <si>
    <t>KL4251RATFR</t>
  </si>
  <si>
    <t>KL4251RATDS</t>
  </si>
  <si>
    <t>KL4251RATFQ</t>
  </si>
  <si>
    <t>KL7153RYZDZ</t>
  </si>
  <si>
    <t>KL7153RYZ*Z</t>
  </si>
  <si>
    <t>Business Support</t>
  </si>
  <si>
    <t xml:space="preserve">   Kaspersky Business Support</t>
  </si>
  <si>
    <t>Maintenance Service Agreement</t>
  </si>
  <si>
    <t>Services</t>
  </si>
  <si>
    <t>KL7153RYZFZ</t>
  </si>
  <si>
    <t>KL7157RYZDZ</t>
  </si>
  <si>
    <t>KL7157RYZ*Z</t>
  </si>
  <si>
    <t xml:space="preserve">   Kaspersky Enterprise Support</t>
  </si>
  <si>
    <t>KL7157RYZFZ</t>
  </si>
  <si>
    <t>DDoS Security</t>
  </si>
  <si>
    <t>Kaspersky DDoS Prevention</t>
  </si>
  <si>
    <t>KL4621RAAFR</t>
  </si>
  <si>
    <t>KL4621RA*FR</t>
  </si>
  <si>
    <t xml:space="preserve">   Kaspersky DDoS Prevention, Basic Level</t>
  </si>
  <si>
    <t>Resource</t>
  </si>
  <si>
    <t>1Resource</t>
  </si>
  <si>
    <t>KL4621RAAFS</t>
  </si>
  <si>
    <t>KL4621RA*FS</t>
  </si>
  <si>
    <t>KL4621RAAHS</t>
  </si>
  <si>
    <t>KL4621RA*HS</t>
  </si>
  <si>
    <t>6 months</t>
  </si>
  <si>
    <t>KL4621RABFR</t>
  </si>
  <si>
    <t>2Resource</t>
  </si>
  <si>
    <t>KL4621RABFS</t>
  </si>
  <si>
    <t>KL4621RABHS</t>
  </si>
  <si>
    <t>KL4621RACFR</t>
  </si>
  <si>
    <t>3Resource</t>
  </si>
  <si>
    <t>KL4621RACFS</t>
  </si>
  <si>
    <t>KL4621RACHS</t>
  </si>
  <si>
    <t>KL4621RADFR</t>
  </si>
  <si>
    <t>Band D: 4</t>
  </si>
  <si>
    <t>4Resource</t>
  </si>
  <si>
    <t>KL4621RADFS</t>
  </si>
  <si>
    <t>KL4621RADHS</t>
  </si>
  <si>
    <t>KL4621RAEFR</t>
  </si>
  <si>
    <t>5-9Resource</t>
  </si>
  <si>
    <t>KL4621RAEFS</t>
  </si>
  <si>
    <t>KL4621RAEHS</t>
  </si>
  <si>
    <t>KL4621RAKFR</t>
  </si>
  <si>
    <t>10-14Resource</t>
  </si>
  <si>
    <t>KL4621RAKFS</t>
  </si>
  <si>
    <t>KL4621RAKHS</t>
  </si>
  <si>
    <t>KL4621RAMFR</t>
  </si>
  <si>
    <t>15-19Resource</t>
  </si>
  <si>
    <t>KL4621RAMFS</t>
  </si>
  <si>
    <t>KL4621RAMHS</t>
  </si>
  <si>
    <t>KL4621RANFR</t>
  </si>
  <si>
    <t>20-24Resource</t>
  </si>
  <si>
    <t>KL4621RANFS</t>
  </si>
  <si>
    <t>KL4621RANHS</t>
  </si>
  <si>
    <t>KL4621RAPFR</t>
  </si>
  <si>
    <t>25-49Resource</t>
  </si>
  <si>
    <t>KL4621RAPFS</t>
  </si>
  <si>
    <t>KL4621RAPHS</t>
  </si>
  <si>
    <t>KL4623RAAFR</t>
  </si>
  <si>
    <t>KL4623RA*FR</t>
  </si>
  <si>
    <t xml:space="preserve">   Kaspersky DDoS Prevention, Standard Level</t>
  </si>
  <si>
    <t>KL4623RAAFS</t>
  </si>
  <si>
    <t>KL4623RA*FS</t>
  </si>
  <si>
    <t>KL4623RAAHS</t>
  </si>
  <si>
    <t>KL4623RA*HS</t>
  </si>
  <si>
    <t>KL4623RABFR</t>
  </si>
  <si>
    <t>KL4623RABFS</t>
  </si>
  <si>
    <t>KL4623RABHS</t>
  </si>
  <si>
    <t>KL4623RACFR</t>
  </si>
  <si>
    <t>KL4623RACFS</t>
  </si>
  <si>
    <t>KL4623RACHS</t>
  </si>
  <si>
    <t>KL4623RADFR</t>
  </si>
  <si>
    <t>KL4623RADFS</t>
  </si>
  <si>
    <t>KL4623RADHS</t>
  </si>
  <si>
    <t>KL4623RAEFR</t>
  </si>
  <si>
    <t>KL4623RAEFS</t>
  </si>
  <si>
    <t>KL4623RAEHS</t>
  </si>
  <si>
    <t>KL4623RAKFR</t>
  </si>
  <si>
    <t>KL4623RAKFS</t>
  </si>
  <si>
    <t>KL4623RAKHS</t>
  </si>
  <si>
    <t>KL4623RAMFR</t>
  </si>
  <si>
    <t>KL4623RAMFS</t>
  </si>
  <si>
    <t>KL4623RAMHS</t>
  </si>
  <si>
    <t>KL4623RANFR</t>
  </si>
  <si>
    <t>KL4623RANFS</t>
  </si>
  <si>
    <t>KL4623RANHS</t>
  </si>
  <si>
    <t>KL4623RAPFR</t>
  </si>
  <si>
    <t>KL4623RAPFS</t>
  </si>
  <si>
    <t>KL4623RAPHS</t>
  </si>
  <si>
    <t>KL4625RAAFR</t>
  </si>
  <si>
    <t>KL4625RA*FR</t>
  </si>
  <si>
    <t xml:space="preserve">   Kaspersky DDoS Prevention, Advanced Level</t>
  </si>
  <si>
    <t>KL4625RAAFS</t>
  </si>
  <si>
    <t>KL4625RA*FS</t>
  </si>
  <si>
    <t>KL4625RAAHS</t>
  </si>
  <si>
    <t>KL4625RA*HS</t>
  </si>
  <si>
    <t>KL4625RABFR</t>
  </si>
  <si>
    <t>KL4625RABFS</t>
  </si>
  <si>
    <t>KL4625RABHS</t>
  </si>
  <si>
    <t>KL4625RACFR</t>
  </si>
  <si>
    <t>KL4625RACFS</t>
  </si>
  <si>
    <t>KL4625RACHS</t>
  </si>
  <si>
    <t>KL4625RADFR</t>
  </si>
  <si>
    <t>KL4625RADFS</t>
  </si>
  <si>
    <t>KL4625RADHS</t>
  </si>
  <si>
    <t>KL4625RAEFR</t>
  </si>
  <si>
    <t>KL4625RAEFS</t>
  </si>
  <si>
    <t>KL4625RAEHS</t>
  </si>
  <si>
    <t>KL4625RAKFR</t>
  </si>
  <si>
    <t>KL4625RAKFS</t>
  </si>
  <si>
    <t>KL4625RAKHS</t>
  </si>
  <si>
    <t>KL4625RAMFR</t>
  </si>
  <si>
    <t>KL4625RAMFS</t>
  </si>
  <si>
    <t>KL4625RAMHS</t>
  </si>
  <si>
    <t>KL4625RANFR</t>
  </si>
  <si>
    <t>KL4625RANFS</t>
  </si>
  <si>
    <t>KL4625RANHS</t>
  </si>
  <si>
    <t>KL4625RAPFR</t>
  </si>
  <si>
    <t>KL4625RAPFS</t>
  </si>
  <si>
    <t>KL4625RAPHS</t>
  </si>
  <si>
    <t>KL4627RAAFR</t>
  </si>
  <si>
    <t>KL4627RA*FR</t>
  </si>
  <si>
    <t xml:space="preserve">   Kaspersky DDoS Prevention, Ultimate Level</t>
  </si>
  <si>
    <t>KL4627RAAFS</t>
  </si>
  <si>
    <t>KL4627RA*FS</t>
  </si>
  <si>
    <t>KL4627RAAHS</t>
  </si>
  <si>
    <t>KL4627RA*HS</t>
  </si>
  <si>
    <t>KL4627RABFR</t>
  </si>
  <si>
    <t>KL4627RABFS</t>
  </si>
  <si>
    <t>KL4627RABHS</t>
  </si>
  <si>
    <t>KL4627RACFR</t>
  </si>
  <si>
    <t>KL4627RACFS</t>
  </si>
  <si>
    <t>KL4627RACHS</t>
  </si>
  <si>
    <t>KL4627RADFR</t>
  </si>
  <si>
    <t>KL4627RADFS</t>
  </si>
  <si>
    <t>KL4627RADHS</t>
  </si>
  <si>
    <t>KL4627RAEFR</t>
  </si>
  <si>
    <t>KL4627RAEFS</t>
  </si>
  <si>
    <t>KL4627RAEHS</t>
  </si>
  <si>
    <t>KL4627RAKFR</t>
  </si>
  <si>
    <t>KL4627RAKFS</t>
  </si>
  <si>
    <t>KL4627RAKHS</t>
  </si>
  <si>
    <t>KL4627RAMFR</t>
  </si>
  <si>
    <t>KL4627RAMFS</t>
  </si>
  <si>
    <t>KL4627RAMHS</t>
  </si>
  <si>
    <t>KL4627RANFR</t>
  </si>
  <si>
    <t>KL4627RANFS</t>
  </si>
  <si>
    <t>KL4627RANHS</t>
  </si>
  <si>
    <t>KL4627RAPFR</t>
  </si>
  <si>
    <t>KL4627RAPFS</t>
  </si>
  <si>
    <t>KL4627RAPHS</t>
  </si>
  <si>
    <t>KL4641RAAMS</t>
  </si>
  <si>
    <t>KL4641RA*MS</t>
  </si>
  <si>
    <t xml:space="preserve">   Kaspersky DDoS Prevention, Immediate Cover</t>
  </si>
  <si>
    <t>1 month</t>
  </si>
  <si>
    <t>KL4641RABMS</t>
  </si>
  <si>
    <t>KL4641RACMS</t>
  </si>
  <si>
    <t>KL4642RAAFS</t>
  </si>
  <si>
    <t>KL4642RA*FS</t>
  </si>
  <si>
    <t xml:space="preserve">   Kaspersky DDoS Prevention, Reports Option</t>
  </si>
  <si>
    <t>KL4642RABFS</t>
  </si>
  <si>
    <t>KL4642RACFS</t>
  </si>
  <si>
    <t>KL4642RADFS</t>
  </si>
  <si>
    <t>KL4642RAEFS</t>
  </si>
  <si>
    <t>KL4642RAKFS</t>
  </si>
  <si>
    <t>KL4642RAMFS</t>
  </si>
  <si>
    <t>KL4642RANFS</t>
  </si>
  <si>
    <t>KL4642RAPFS</t>
  </si>
  <si>
    <t>KL4644RAAYS</t>
  </si>
  <si>
    <t>KL4644RA*YS</t>
  </si>
  <si>
    <t xml:space="preserve">   Kaspersky DDoS Prevention, Extended Cover Option</t>
  </si>
  <si>
    <t>1 day</t>
  </si>
  <si>
    <t>KL4644RABYS</t>
  </si>
  <si>
    <t>KL4644RACYS</t>
  </si>
  <si>
    <t>KL4644RADYS</t>
  </si>
  <si>
    <t>KL4644RAEYS</t>
  </si>
  <si>
    <t>KL4644RAKYS</t>
  </si>
  <si>
    <t>KL4644RAMYS</t>
  </si>
  <si>
    <t>KL4644RANYS</t>
  </si>
  <si>
    <t>KL4644RAPYS</t>
  </si>
  <si>
    <t>KL4645RAAFS</t>
  </si>
  <si>
    <t>KL4645RA*FS</t>
  </si>
  <si>
    <t xml:space="preserve">   Kaspersky DDoS Prevention, Logs Option</t>
  </si>
  <si>
    <t>KL4645RABFS</t>
  </si>
  <si>
    <t>KL4645RACFS</t>
  </si>
  <si>
    <t>KL4645RADFS</t>
  </si>
  <si>
    <t>KL4645RAEFS</t>
  </si>
  <si>
    <t>KL4645RAKFS</t>
  </si>
  <si>
    <t>KL4645RAMFS</t>
  </si>
  <si>
    <t>KL4645RANFS</t>
  </si>
  <si>
    <t>KL4645RAPFS</t>
  </si>
  <si>
    <t>KL5111RQKDR</t>
  </si>
  <si>
    <t>KL5111RQ*DR</t>
  </si>
  <si>
    <t>Band K: 100-149</t>
  </si>
  <si>
    <t>100-149TrafficD</t>
  </si>
  <si>
    <t>KL5111RQKDS</t>
  </si>
  <si>
    <t>KL5111RQ*DS</t>
  </si>
  <si>
    <t>KL5111RQKDW</t>
  </si>
  <si>
    <t>KL5111RQ*DW</t>
  </si>
  <si>
    <t>KL5111RQKFR</t>
  </si>
  <si>
    <t>KL5111RQ*FR</t>
  </si>
  <si>
    <t>KL5111RQKFS</t>
  </si>
  <si>
    <t>KL5111RQ*FS</t>
  </si>
  <si>
    <t>KL5111RQKFW</t>
  </si>
  <si>
    <t>KL5111RQ*FW</t>
  </si>
  <si>
    <t>KL5111RQMDR</t>
  </si>
  <si>
    <t>Band M: 150-199</t>
  </si>
  <si>
    <t>150-199TrafficD</t>
  </si>
  <si>
    <t>KL5111RQMDS</t>
  </si>
  <si>
    <t>KL5111RQMDW</t>
  </si>
  <si>
    <t>KL5111RQMFR</t>
  </si>
  <si>
    <t>KL5111RQMFS</t>
  </si>
  <si>
    <t>KL5111RQMFW</t>
  </si>
  <si>
    <t>KL5111RQNDR</t>
  </si>
  <si>
    <t>Band N: 200-249</t>
  </si>
  <si>
    <t>200-249TrafficD</t>
  </si>
  <si>
    <t>KL5111RQNDS</t>
  </si>
  <si>
    <t>KL5111RQNDW</t>
  </si>
  <si>
    <t>KL5111RQNFR</t>
  </si>
  <si>
    <t>KL5111RQNFS</t>
  </si>
  <si>
    <t>KL5111RQNFW</t>
  </si>
  <si>
    <t>KL5111RQPDR</t>
  </si>
  <si>
    <t>KL5111RQPDS</t>
  </si>
  <si>
    <t>KL5111RQPDW</t>
  </si>
  <si>
    <t>KL5111RQPFR</t>
  </si>
  <si>
    <t>KL5111RQPFS</t>
  </si>
  <si>
    <t>KL5111RQPFW</t>
  </si>
  <si>
    <t>KL5111RQQDR</t>
  </si>
  <si>
    <t>KL5111RQQDS</t>
  </si>
  <si>
    <t>KL5111RQQDW</t>
  </si>
  <si>
    <t>KL5111RQQFR</t>
  </si>
  <si>
    <t>KL5111RQQFS</t>
  </si>
  <si>
    <t>KL5111RQQFW</t>
  </si>
  <si>
    <t>KL5111RQRDR</t>
  </si>
  <si>
    <t>KL5111RQRDS</t>
  </si>
  <si>
    <t>KL5111RQRDW</t>
  </si>
  <si>
    <t>KL5111RQRFR</t>
  </si>
  <si>
    <t>KL5111RQRFS</t>
  </si>
  <si>
    <t>KL5111RQRFW</t>
  </si>
  <si>
    <t>KL5111RQSDR</t>
  </si>
  <si>
    <t>KL5111RQSDS</t>
  </si>
  <si>
    <t>KL5111RQSDW</t>
  </si>
  <si>
    <t>KL5111RQSFR</t>
  </si>
  <si>
    <t>KL5111RQSFS</t>
  </si>
  <si>
    <t>KL5111RQSFW</t>
  </si>
  <si>
    <t>KL5111RQTDR</t>
  </si>
  <si>
    <t>KL5111RQTDS</t>
  </si>
  <si>
    <t>KL5111RQTDW</t>
  </si>
  <si>
    <t>KL5111RQTFR</t>
  </si>
  <si>
    <t>KL5111RQTFS</t>
  </si>
  <si>
    <t>KL5111RQTFW</t>
  </si>
  <si>
    <t>KL5711RQKDR</t>
  </si>
  <si>
    <t>KL5711RQ*DR</t>
  </si>
  <si>
    <t>KL5711RQKDS</t>
  </si>
  <si>
    <t>KL5711RQ*DS</t>
  </si>
  <si>
    <t>KL5711RQKDW</t>
  </si>
  <si>
    <t>KL5711RQ*DW</t>
  </si>
  <si>
    <t>KL5711RQKFR</t>
  </si>
  <si>
    <t>KL5711RQ*FR</t>
  </si>
  <si>
    <t>KL5711RQKFS</t>
  </si>
  <si>
    <t>KL5711RQ*FS</t>
  </si>
  <si>
    <t>KL5711RQKFW</t>
  </si>
  <si>
    <t>KL5711RQ*FW</t>
  </si>
  <si>
    <t>KL5711RQMDR</t>
  </si>
  <si>
    <t>KL5711RQMDS</t>
  </si>
  <si>
    <t>KL5711RQMDW</t>
  </si>
  <si>
    <t>KL5711RQMFR</t>
  </si>
  <si>
    <t>KL5711RQMFS</t>
  </si>
  <si>
    <t>KL5711RQMFW</t>
  </si>
  <si>
    <t>KL5711RQNDR</t>
  </si>
  <si>
    <t>KL5711RQNDS</t>
  </si>
  <si>
    <t>KL5711RQNDW</t>
  </si>
  <si>
    <t>KL5711RQNFR</t>
  </si>
  <si>
    <t>KL5711RQNFS</t>
  </si>
  <si>
    <t>KL5711RQNFW</t>
  </si>
  <si>
    <t>KL5711RQPDR</t>
  </si>
  <si>
    <t>KL5711RQPDS</t>
  </si>
  <si>
    <t>KL5711RQPDW</t>
  </si>
  <si>
    <t>KL5711RQPFR</t>
  </si>
  <si>
    <t>KL5711RQPFS</t>
  </si>
  <si>
    <t>KL5711RQPFW</t>
  </si>
  <si>
    <t>KL5711RQQDR</t>
  </si>
  <si>
    <t>KL5711RQQDS</t>
  </si>
  <si>
    <t>KL5711RQQDW</t>
  </si>
  <si>
    <t>KL5711RQQFR</t>
  </si>
  <si>
    <t>KL5711RQQFS</t>
  </si>
  <si>
    <t>KL5711RQQFW</t>
  </si>
  <si>
    <t>KL5711RQRDR</t>
  </si>
  <si>
    <t>KL5711RQRDS</t>
  </si>
  <si>
    <t>KL5711RQRDW</t>
  </si>
  <si>
    <t>KL5711RQRFR</t>
  </si>
  <si>
    <t>KL5711RQRFS</t>
  </si>
  <si>
    <t>KL5711RQRFW</t>
  </si>
  <si>
    <t>KL5711RQSDR</t>
  </si>
  <si>
    <t>KL5711RQSDS</t>
  </si>
  <si>
    <t>KL5711RQSDW</t>
  </si>
  <si>
    <t>KL5711RQSFR</t>
  </si>
  <si>
    <t>KL5711RQSFS</t>
  </si>
  <si>
    <t>KL5711RQSFW</t>
  </si>
  <si>
    <t>KL5711RQTDR</t>
  </si>
  <si>
    <t>KL5711RQTDS</t>
  </si>
  <si>
    <t>KL5711RQTDW</t>
  </si>
  <si>
    <t>KL5711RQTFR</t>
  </si>
  <si>
    <t>KL5711RQTFS</t>
  </si>
  <si>
    <t>KL5711RQTFW</t>
  </si>
  <si>
    <t>KL5811RQKDR</t>
  </si>
  <si>
    <t>KL5811RQ*DR</t>
  </si>
  <si>
    <t>KL5811RQKDS</t>
  </si>
  <si>
    <t>KL5811RQ*DS</t>
  </si>
  <si>
    <t>KL5811RQKDW</t>
  </si>
  <si>
    <t>KL5811RQ*DW</t>
  </si>
  <si>
    <t>KL5811RQKFR</t>
  </si>
  <si>
    <t>KL5811RQ*FR</t>
  </si>
  <si>
    <t>KL5811RQKFS</t>
  </si>
  <si>
    <t>KL5811RQ*FS</t>
  </si>
  <si>
    <t>KL5811RQKFW</t>
  </si>
  <si>
    <t>KL5811RQ*FW</t>
  </si>
  <si>
    <t>KL5811RQMDR</t>
  </si>
  <si>
    <t>KL5811RQMDS</t>
  </si>
  <si>
    <t>KL5811RQMDW</t>
  </si>
  <si>
    <t>KL5811RQMFR</t>
  </si>
  <si>
    <t>KL5811RQMFS</t>
  </si>
  <si>
    <t>KL5811RQMFW</t>
  </si>
  <si>
    <t>KL5811RQNDR</t>
  </si>
  <si>
    <t>KL5811RQNDS</t>
  </si>
  <si>
    <t>KL5811RQNDW</t>
  </si>
  <si>
    <t>KL5811RQNFR</t>
  </si>
  <si>
    <t>KL5811RQNFS</t>
  </si>
  <si>
    <t>KL5811RQNFW</t>
  </si>
  <si>
    <t>KL5811RQPDR</t>
  </si>
  <si>
    <t>KL5811RQPDS</t>
  </si>
  <si>
    <t>KL5811RQPDW</t>
  </si>
  <si>
    <t>KL5811RQPFR</t>
  </si>
  <si>
    <t>KL5811RQPFS</t>
  </si>
  <si>
    <t>KL5811RQPFW</t>
  </si>
  <si>
    <t>KL5811RQQDR</t>
  </si>
  <si>
    <t>KL5811RQQDS</t>
  </si>
  <si>
    <t>KL5811RQQDW</t>
  </si>
  <si>
    <t>KL5811RQQFR</t>
  </si>
  <si>
    <t>KL5811RQQFS</t>
  </si>
  <si>
    <t>KL5811RQQFW</t>
  </si>
  <si>
    <t>KL5811RQRDR</t>
  </si>
  <si>
    <t>KL5811RQRDS</t>
  </si>
  <si>
    <t>KL5811RQRDW</t>
  </si>
  <si>
    <t>KL5811RQRFR</t>
  </si>
  <si>
    <t>KL5811RQRFS</t>
  </si>
  <si>
    <t>KL5811RQRFW</t>
  </si>
  <si>
    <t>KL5811RQSDR</t>
  </si>
  <si>
    <t>KL5811RQSDS</t>
  </si>
  <si>
    <t>KL5811RQSDW</t>
  </si>
  <si>
    <t>KL5811RQSFR</t>
  </si>
  <si>
    <t>KL5811RQSFS</t>
  </si>
  <si>
    <t>KL5811RQSFW</t>
  </si>
  <si>
    <t>KL5811RQTDR</t>
  </si>
  <si>
    <t>KL5811RQTDS</t>
  </si>
  <si>
    <t>KL5811RQTDW</t>
  </si>
  <si>
    <t>KL5811RQTFR</t>
  </si>
  <si>
    <t>KL5811RQTFS</t>
  </si>
  <si>
    <t>KL5811RQTFW</t>
  </si>
  <si>
    <t>KL8066RMZZZ</t>
  </si>
  <si>
    <t>KL8066RMZ**</t>
  </si>
  <si>
    <t xml:space="preserve">   Kaspersky Стартовый Certified Media Pack</t>
  </si>
  <si>
    <t>KL8067RMZZZ</t>
  </si>
  <si>
    <t>KL8067RMZ**</t>
  </si>
  <si>
    <t xml:space="preserve">   Kaspersky Стандартный Certified Media Pack</t>
  </si>
  <si>
    <t>KL8069RMZZZ</t>
  </si>
  <si>
    <t>KL8069RMZ**</t>
  </si>
  <si>
    <t xml:space="preserve">   Kaspersky Certified Media Pack Customized</t>
  </si>
  <si>
    <t>Sum of Price</t>
  </si>
  <si>
    <t>DDoS Prevention</t>
  </si>
  <si>
    <t>DDoS prevention licenses.</t>
  </si>
  <si>
    <t>Maintenance Service Agreement.</t>
  </si>
  <si>
    <t>DDoS_Prevention</t>
  </si>
  <si>
    <t>Цены указаны за комплект.</t>
  </si>
  <si>
    <t>Цены указаны за лицензию (пользователя).</t>
  </si>
  <si>
    <t>Certified Media Packs</t>
  </si>
  <si>
    <t>В состав Certified Media Pack входят сертифицированные ФСТЭК России (по 2 уровню контроля отсутствия НДВ) приложения для MS Windows, возможные к поставке с соответствующими продуктами для бизнес пользователей; в состав Certified Media Pack Customized входят сертифицированные (ФСТЭК России, ФСБ России и др.) приложения по дополнительному запросу в Российский офис ЗАО "Лаборатория Касперского".</t>
  </si>
  <si>
    <t>Maintenace</t>
  </si>
  <si>
    <t>Лицензионное соглашение дает конечным пользователям право бесплатного обновления продуктов и антивирусных баз в течение всего срока подписки.</t>
  </si>
  <si>
    <t>Техническая поддержка оказывается в соответствии с установленной политикой.</t>
  </si>
  <si>
    <t>Kaspersky Endpoint Security для бизнеса – Стартовый (Workstation)</t>
  </si>
  <si>
    <t>Лицензия дает пользователю право использовать продукт только для защиты Рабочих Станций. Общее количество защищаемых Рабочих Станций не должно превышать количество купленных лицензий.</t>
  </si>
  <si>
    <t>Kaspersky Endpoint Security для бизнеса – Стандартный (Workstation / Smartphone / FileServer)</t>
  </si>
  <si>
    <t>Лицензия дает пользователю право использовать продукт только для защиты Рабочих Станций, Смартфонов и Файловых Серверов. Общее количество защищаемых Рабочих Станций, Смартфонов и Файловых Серверов не должно превышать количество купленных лицензий.</t>
  </si>
  <si>
    <t>Kaspersky Endpoint Security для бизнеса – Расширенный (Workstation / Smartphone / FileServer)</t>
  </si>
  <si>
    <t>Kaspersky Total Security для бизнеса (Workstation/Smartphone/ FileServer/ MailServer/Gateway/ Collaboration)</t>
  </si>
  <si>
    <t>Лицензия дает пользователю право использовать продукт для защиты Рабочих Станций, Смартфонов, Файловых Серверов и Почтовых Серверов, Серверов для совместной работы и Интернет-Шлюзов. Общее количество защищаемых Рабочих Станций, Смартфонов и Файловых Серверов не должно превышать количество купленных лицензий. Количество защищаемых Почтовых Адресов на Почтовом Сервере не должно превышать 150% от общего числа купленных лицензий. Общее количество Рабочих Станций и Серверов, использующих защищаемый Интернет-Шлюз, не должно превышать 110% от общего числа купленных лицензий. Общее количество защищаемых пользователей, подключенных к серверу SharePoint, не должно превышать 100% от общего числа купленных лицензий.</t>
  </si>
  <si>
    <t>Add-on лицензии для 
Kaspersky Security для почтовых серверов</t>
  </si>
  <si>
    <t xml:space="preserve">Лицензия дает пользователю право использовать продукт для Почтовых Серверов. Общее количество защищаемых Почтовых Адресов на Почтовом Сервере не должно превышать 150% от общего числа купленных лицензий. </t>
  </si>
  <si>
    <t>Add-on лицензии для 
Kaspersky Security для интернет-шлюзов</t>
  </si>
  <si>
    <t xml:space="preserve">Лицензия дает пользователю право использовать продукт для защиты Интернет-Шлюзов. Общее количество Рабочих Станций и Серверов, использующих защищаемый Интернет-Шлюз, не должно превышать 110% от общего числа купленных лицензий. </t>
  </si>
  <si>
    <t>Kaspersky Security для виртуальных сред</t>
  </si>
  <si>
    <t>Защита виртуальных сред может осуществляться по одной из предложенных схем:
    - по защищаемым виртуальным машинам (Desktop и/или Server);
    - по защищаемым ядрам (Core).</t>
  </si>
  <si>
    <t>Специальная скидка предоставляется при совместной покупке Kaspersky Endpoint Security для бизнеса - Стандартный или Kaspersky Endpoint Security для бизнеса - Расширенный и определенных продуктов из категории Targeted Security.
Заказы на продукты из категории Targeted Security должны быть размещены как associated order, привязанный к первоначальному заказу на Kaspersky Endpoint Security для бизнеса - Стандартный или Kaspersky Endpoint Security для бизнеса - Расширенный. 
В случае если первоначальный заказ на Kaspersky Endpoint Security для бизнеса - Стандартный или Kaspersky Endpoint Security для бизнеса - Расширенный впоследствии отменяется, то выписанные ключи на продукты категории Targeted Security будут автоматически заблокированы.
Скидки по программе Add-on не суммируются со скидками по другим лицензионным политикам.</t>
  </si>
  <si>
    <t>Purchase over 500 licenses</t>
  </si>
  <si>
    <t>Для уточнения цен в диапазоне от 500 лицензий просьба обращаться в Российский офис ЗАО "Лаборатория Касперского".</t>
  </si>
  <si>
    <t>4861: Kaspersky Endpoint Security для бизнеса – Стартовый</t>
  </si>
  <si>
    <t>4863: Kaspersky Endpoint Security для бизнеса – Стандартный</t>
  </si>
  <si>
    <t>4867: Kaspersky Endpoint Security для бизнеса – Расширенный</t>
  </si>
  <si>
    <t>4869: Kaspersky Total Security для бизнеса</t>
  </si>
  <si>
    <t>4313: Kaspersky Security для почтовых серверов</t>
  </si>
  <si>
    <t>4413: Kaspersky Security для интернет-шлюзов</t>
  </si>
  <si>
    <t>4551: Kaspersky Security для виртуальных сред, Core</t>
  </si>
  <si>
    <t>4713: Kaspersky Anti-Spam для Linux</t>
  </si>
  <si>
    <t>4025: Kaspersky Security для мобильных устройств</t>
  </si>
  <si>
    <t>4151: Kaspersky Security для виртуальных сред, Desktop</t>
  </si>
  <si>
    <t>4221: Антивирус Касперского для систем хранения данных</t>
  </si>
  <si>
    <t>4251: Kaspersky Security для виртуальных сред, Server</t>
  </si>
  <si>
    <t>KL1941ROCFR</t>
  </si>
  <si>
    <t>KL1941ROC**</t>
  </si>
  <si>
    <t>KL1941ROEFR</t>
  </si>
  <si>
    <t>KL1941ROE**</t>
  </si>
  <si>
    <t>5Dvc</t>
  </si>
  <si>
    <t>KL1941RBBFS</t>
  </si>
  <si>
    <t>KL1941RBB**</t>
  </si>
  <si>
    <t>2Dvc</t>
  </si>
  <si>
    <t>KL1941RBCFS</t>
  </si>
  <si>
    <t>KL1941RBC**</t>
  </si>
  <si>
    <t>KL1941RBEFS</t>
  </si>
  <si>
    <t>KL1941RBE**</t>
  </si>
  <si>
    <t>KL1941RBBFR</t>
  </si>
  <si>
    <t>KL1941ROBFR</t>
  </si>
  <si>
    <t>KL1941ROB**</t>
  </si>
  <si>
    <t xml:space="preserve">   Kaspersky Internet Security Multi-Device</t>
  </si>
  <si>
    <t>KL1154RBBFS</t>
  </si>
  <si>
    <t>KL1154RBB**</t>
  </si>
  <si>
    <t>KL1154ROBFR</t>
  </si>
  <si>
    <t>KL1154ROB**</t>
  </si>
  <si>
    <t xml:space="preserve">   Kaspersky Anti-Virus 2014</t>
  </si>
  <si>
    <t>Workstation / FileServer</t>
  </si>
  <si>
    <t>Workstation</t>
  </si>
  <si>
    <t>9121: Kaspersky Systems Management</t>
  </si>
  <si>
    <t>4323:  Kaspersky Security для серверов совместной работы</t>
  </si>
  <si>
    <t>В разделах SMB+Enterprise, Traffic и DDoS_Prevention цены НДС НЕ ОБЛАГАЮТСЯ</t>
  </si>
  <si>
    <t>В разделе Home+SOHO на продукты в комплектации Box и Card цены НДС ОБЛАГАЮТСЯ. В этом же разделе на продукты в комплектации License Pack  и Retail Pack цены НДС НЕ ОБЛАГАЮТСЯ</t>
  </si>
  <si>
    <t xml:space="preserve">4867: Kaspersky Endpoint Security для бизнеса – Расширенный    </t>
  </si>
  <si>
    <t xml:space="preserve">4863: Kaspersky Endpoint Security для бизнеса – Стандартный   </t>
  </si>
  <si>
    <t xml:space="preserve">4861: Kaspersky Endpoint Security для бизнеса – Стартовый + 4025: Kaspersky Security для мобильных устройств  </t>
  </si>
  <si>
    <t xml:space="preserve">4861: Kaspersky Endpoint Security для бизнеса – Стартовый   </t>
  </si>
  <si>
    <t xml:space="preserve">4869: Kaspersky Total Security для бизнеса   </t>
  </si>
  <si>
    <t xml:space="preserve">4863: Kaspersky Endpoint Security для бизнеса – Стандартный    </t>
  </si>
  <si>
    <t xml:space="preserve">4863: Kaspersky Endpoint Security для бизнеса – Стандартный + 4313: Kaspersky Security для почтовых серверов (Add-on)   </t>
  </si>
  <si>
    <t xml:space="preserve">4867: Kaspersky Endpoint Security для бизнеса – Расширенный + 4313: Kaspersky Security для почтовых серверов (Add-on)   </t>
  </si>
  <si>
    <t xml:space="preserve">4869: Kaspersky Total Security для бизнеса    </t>
  </si>
  <si>
    <t xml:space="preserve">4863: Kaspersky Endpoint Security для бизнеса – Стандартный + 4313: Kaspersky Security для почтовых серверов (Add-on) + 4413: Kaspersky Security для интернет-шлюзов (Add-on) + 4323: Kaspersky Security для серверов совместной работы (Add-on)     </t>
  </si>
  <si>
    <t xml:space="preserve">4867: Kaspersky Endpoint Security для бизнеса – Стандартный + 4313: Kaspersky Security для почтовых серверов (Add-on) + 4413: Kaspersky Security для интернет-шлюзов (Add-on) + 4323: Kaspersky Security для серверов совместной работы(Add-on)     </t>
  </si>
  <si>
    <t>WKS+FS+MD</t>
  </si>
  <si>
    <t>WKS+MD</t>
  </si>
  <si>
    <t>5WKS+5MD</t>
  </si>
  <si>
    <t xml:space="preserve">   Kaspersky Small Office Security 3 for Personal Computers and Mobiles</t>
  </si>
  <si>
    <t>KL4128RCEFR</t>
  </si>
  <si>
    <t>KL4128RCE**</t>
  </si>
  <si>
    <t>KL4128RCEFW</t>
  </si>
  <si>
    <t>KL4128RCEFS</t>
  </si>
  <si>
    <t>KL4530RAEFW</t>
  </si>
  <si>
    <t>KL4530RA*FW</t>
  </si>
  <si>
    <t>5-9WKS</t>
  </si>
  <si>
    <t>KL4530RAEFR</t>
  </si>
  <si>
    <t>KL4530RA*FR</t>
  </si>
  <si>
    <t>KL4530RAEFS</t>
  </si>
  <si>
    <t>KL4530RA*FS</t>
  </si>
  <si>
    <t>KL4530RAKFW</t>
  </si>
  <si>
    <t>10-14WKS</t>
  </si>
  <si>
    <t>KL4530RAKFR</t>
  </si>
  <si>
    <t>KL4530RAKFS</t>
  </si>
  <si>
    <t xml:space="preserve">   Kaspersky Small Office Security 3 for Personal Computers, Mobiles and File Servers (fixed-date)</t>
  </si>
  <si>
    <t>Small Office Security</t>
  </si>
  <si>
    <t>(blank)</t>
  </si>
  <si>
    <t>April 1st 2014</t>
  </si>
  <si>
    <t>KL4231RAKDS</t>
  </si>
  <si>
    <t>KL4231RA*DS</t>
  </si>
  <si>
    <t>KL4231RAKFR</t>
  </si>
  <si>
    <t>KL4231RA*FR</t>
  </si>
  <si>
    <t>KL4231RAKDR</t>
  </si>
  <si>
    <t>KL4231RA*DR</t>
  </si>
  <si>
    <t>KL4231RAKFS</t>
  </si>
  <si>
    <t>KL4231RA*FS</t>
  </si>
  <si>
    <t>KL4231RAKDW</t>
  </si>
  <si>
    <t>KL4231RA*DW</t>
  </si>
  <si>
    <t>KL4231RAKFE</t>
  </si>
  <si>
    <t>KL4231RA*FE</t>
  </si>
  <si>
    <t>KL4231RAKDE</t>
  </si>
  <si>
    <t>KL4231RA*DE</t>
  </si>
  <si>
    <t>KL4231RAKFQ</t>
  </si>
  <si>
    <t>KL4231RA*FQ</t>
  </si>
  <si>
    <t>KL4231RAKDQ</t>
  </si>
  <si>
    <t>KL4231RA*DQ</t>
  </si>
  <si>
    <t>KL4231RAKFW</t>
  </si>
  <si>
    <t>KL4231RA*FW</t>
  </si>
  <si>
    <t>KL4231RAMDS</t>
  </si>
  <si>
    <t>KL4231RAMFR</t>
  </si>
  <si>
    <t>KL4231RAMDR</t>
  </si>
  <si>
    <t>KL4231RAMFS</t>
  </si>
  <si>
    <t>KL4231RAMDW</t>
  </si>
  <si>
    <t>KL4231RAMFE</t>
  </si>
  <si>
    <t>KL4231RAMDE</t>
  </si>
  <si>
    <t>KL4231RAMFQ</t>
  </si>
  <si>
    <t>KL4231RAMDQ</t>
  </si>
  <si>
    <t>KL4231RAMFW</t>
  </si>
  <si>
    <t>KL4231RANDS</t>
  </si>
  <si>
    <t>KL4231RANFR</t>
  </si>
  <si>
    <t>KL4231RANDR</t>
  </si>
  <si>
    <t>KL4231RANFS</t>
  </si>
  <si>
    <t>KL4231RANDW</t>
  </si>
  <si>
    <t>KL4231RANFE</t>
  </si>
  <si>
    <t>KL4231RANDE</t>
  </si>
  <si>
    <t>KL4231RANFQ</t>
  </si>
  <si>
    <t>KL4231RANDQ</t>
  </si>
  <si>
    <t>KL4231RANFW</t>
  </si>
  <si>
    <t>KL4231RAPDS</t>
  </si>
  <si>
    <t>KL4231RAPFR</t>
  </si>
  <si>
    <t>KL4231RAPDR</t>
  </si>
  <si>
    <t>KL4231RAPFS</t>
  </si>
  <si>
    <t>KL4231RAPDW</t>
  </si>
  <si>
    <t>KL4231RAPFE</t>
  </si>
  <si>
    <t>KL4231RAPDE</t>
  </si>
  <si>
    <t>KL4231RAPFQ</t>
  </si>
  <si>
    <t>KL4231RAPDQ</t>
  </si>
  <si>
    <t>KL4231RAPFW</t>
  </si>
  <si>
    <t>KL4231RAQDS</t>
  </si>
  <si>
    <t>KL4231RAQFR</t>
  </si>
  <si>
    <t>KL4231RAQDR</t>
  </si>
  <si>
    <t>KL4231RAQFS</t>
  </si>
  <si>
    <t>KL4231RAQDW</t>
  </si>
  <si>
    <t>KL4231RAQFE</t>
  </si>
  <si>
    <t>KL4231RAQDE</t>
  </si>
  <si>
    <t>KL4231RAQFQ</t>
  </si>
  <si>
    <t>KL4231RAQDQ</t>
  </si>
  <si>
    <t>KL4231RAQFW</t>
  </si>
  <si>
    <t>KL4231RARDS</t>
  </si>
  <si>
    <t>KL4231RARFR</t>
  </si>
  <si>
    <t>KL4231RARDR</t>
  </si>
  <si>
    <t>KL4231RARFS</t>
  </si>
  <si>
    <t>KL4231RARDW</t>
  </si>
  <si>
    <t>KL4231RARFE</t>
  </si>
  <si>
    <t>KL4231RARDE</t>
  </si>
  <si>
    <t>KL4231RARFQ</t>
  </si>
  <si>
    <t>KL4231RARDQ</t>
  </si>
  <si>
    <t>KL4231RARFW</t>
  </si>
  <si>
    <t>KL4231RASDS</t>
  </si>
  <si>
    <t>KL4231RASFR</t>
  </si>
  <si>
    <t>KL4231RASDR</t>
  </si>
  <si>
    <t>KL4231RASFS</t>
  </si>
  <si>
    <t>KL4231RASDW</t>
  </si>
  <si>
    <t>KL4231RASFE</t>
  </si>
  <si>
    <t>KL4231RASDE</t>
  </si>
  <si>
    <t>KL4231RASFQ</t>
  </si>
  <si>
    <t>KL4231RASDQ</t>
  </si>
  <si>
    <t>KL4231RASFW</t>
  </si>
  <si>
    <t>KL4231RATDS</t>
  </si>
  <si>
    <t>KL4231RATFR</t>
  </si>
  <si>
    <t>KL4231RATDR</t>
  </si>
  <si>
    <t>KL4231RATFS</t>
  </si>
  <si>
    <t>KL4231RATDW</t>
  </si>
  <si>
    <t>KL4231RATFE</t>
  </si>
  <si>
    <t>KL4231RATDE</t>
  </si>
  <si>
    <t>KL4231RATFQ</t>
  </si>
  <si>
    <t>KL4231RATDQ</t>
  </si>
  <si>
    <t>KL4231RATFW</t>
  </si>
  <si>
    <t xml:space="preserve">   Kaspersky Security для файловых серверов</t>
  </si>
  <si>
    <t>5WKS;5MD</t>
  </si>
  <si>
    <t>Kaspersky Security для файловых серверов</t>
  </si>
  <si>
    <t>Лицензия дает пользователю право использовать продукт для защиты Файловых серверов. Общее количество Рабочих Станций и Серверов, использующих защищаемый Файловый сервер, не должно превышать 110% от общего числа купленных лицензий.</t>
  </si>
  <si>
    <t>Kaspersky Small Office Security</t>
  </si>
  <si>
    <t>Количество (N) приобретаемых лицензий Kaspersky Small Office Security позволяет обеспечить защиту:
- N рабочих станций
- N мобильных устройств
- 1 файлового сервера</t>
  </si>
  <si>
    <t>4231: Kaspersky Security для файловых серверов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</si>
</sst>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р_._-;\-* #,##0.00_р_._-;_-* &quot;-&quot;??_р_._-;_-@_-"/>
    <numFmt numFmtId="164" formatCode="0.0%"/>
    <numFmt numFmtId="165" formatCode="_-* #,##0_р_._-;\-* #,##0_р_._-;_-* &quot;-&quot;??_р_._-;_-@_-"/>
  </numFmts>
  <fonts count="64" x14ac:knownFonts="1">
    <font>
      <sz val="10"/>
      <name val="Arial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8"/>
      <name val="Arial Narrow"/>
      <family val="2"/>
      <charset val="204"/>
    </font>
    <font>
      <sz val="10"/>
      <name val="Arial Cyr"/>
      <charset val="204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  <charset val="204"/>
    </font>
    <font>
      <sz val="8"/>
      <color indexed="9"/>
      <name val="Arial Narrow"/>
      <family val="2"/>
      <charset val="204"/>
    </font>
    <font>
      <u/>
      <sz val="10"/>
      <color indexed="12"/>
      <name val="Arial"/>
      <family val="2"/>
      <charset val="204"/>
    </font>
    <font>
      <sz val="8"/>
      <name val="Arial Narrow"/>
      <family val="2"/>
    </font>
    <font>
      <sz val="8"/>
      <color indexed="10"/>
      <name val="Arial Narrow"/>
      <family val="2"/>
    </font>
    <font>
      <b/>
      <sz val="8"/>
      <color indexed="10"/>
      <name val="Arial Narrow"/>
      <family val="2"/>
    </font>
    <font>
      <b/>
      <sz val="8"/>
      <name val="Arial Narrow"/>
      <family val="2"/>
    </font>
    <font>
      <sz val="8"/>
      <color indexed="8"/>
      <name val="MS Sans Serif"/>
      <family val="2"/>
      <charset val="204"/>
    </font>
    <font>
      <sz val="8"/>
      <color indexed="17"/>
      <name val="Arial Narrow"/>
      <family val="2"/>
      <charset val="204"/>
    </font>
    <font>
      <sz val="10"/>
      <color indexed="8"/>
      <name val="Arial Narrow"/>
      <family val="2"/>
      <charset val="204"/>
    </font>
    <font>
      <u/>
      <sz val="10"/>
      <color indexed="12"/>
      <name val="Arial Narrow"/>
      <family val="2"/>
      <charset val="204"/>
    </font>
    <font>
      <sz val="10"/>
      <name val="Arial Narrow"/>
      <family val="2"/>
      <charset val="204"/>
    </font>
    <font>
      <sz val="16"/>
      <name val="Arial Narrow"/>
      <family val="2"/>
      <charset val="204"/>
    </font>
    <font>
      <sz val="8"/>
      <color indexed="58"/>
      <name val="Arial Narrow"/>
      <family val="2"/>
      <charset val="204"/>
    </font>
    <font>
      <sz val="48"/>
      <color indexed="9"/>
      <name val="Arial"/>
      <family val="2"/>
      <charset val="204"/>
    </font>
    <font>
      <sz val="8"/>
      <color indexed="10"/>
      <name val="Arial Narrow"/>
      <family val="2"/>
      <charset val="204"/>
    </font>
    <font>
      <sz val="10"/>
      <color indexed="10"/>
      <name val="Arial"/>
      <family val="2"/>
      <charset val="204"/>
    </font>
    <font>
      <b/>
      <sz val="8"/>
      <color indexed="9"/>
      <name val="Arial Narrow"/>
      <family val="2"/>
      <charset val="204"/>
    </font>
    <font>
      <sz val="8"/>
      <color indexed="81"/>
      <name val="Tahoma"/>
      <family val="2"/>
      <charset val="204"/>
    </font>
    <font>
      <b/>
      <sz val="8"/>
      <name val="Arial Narrow"/>
      <family val="2"/>
      <charset val="204"/>
    </font>
    <font>
      <b/>
      <sz val="10"/>
      <color indexed="21"/>
      <name val="Arial Narrow"/>
      <family val="2"/>
      <charset val="204"/>
    </font>
    <font>
      <sz val="8"/>
      <color indexed="17"/>
      <name val="Arial Narrow"/>
      <family val="2"/>
    </font>
    <font>
      <b/>
      <sz val="8"/>
      <color indexed="17"/>
      <name val="Arial Narrow"/>
      <family val="2"/>
      <charset val="204"/>
    </font>
    <font>
      <b/>
      <sz val="14"/>
      <color indexed="21"/>
      <name val="Arial Narrow"/>
      <family val="2"/>
      <charset val="204"/>
    </font>
    <font>
      <sz val="7.5"/>
      <color indexed="58"/>
      <name val="Arial Narrow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theme="1"/>
      <name val="Calibri"/>
      <family val="2"/>
      <scheme val="minor"/>
    </font>
    <font>
      <sz val="8"/>
      <color rgb="FFDB0707"/>
      <name val="Arial Narrow"/>
      <family val="2"/>
      <charset val="204"/>
    </font>
    <font>
      <sz val="10"/>
      <name val="Arial"/>
      <family val="2"/>
      <charset val="204"/>
    </font>
    <font>
      <sz val="8"/>
      <color rgb="FFFF0000"/>
      <name val="Arial Narrow"/>
      <family val="2"/>
      <charset val="204"/>
    </font>
    <font>
      <u/>
      <sz val="8"/>
      <color theme="3"/>
      <name val="Arial Narrow"/>
      <family val="2"/>
      <charset val="204"/>
    </font>
    <font>
      <b/>
      <sz val="10"/>
      <name val="Arial Narrow"/>
      <family val="2"/>
      <charset val="204"/>
    </font>
    <font>
      <sz val="8"/>
      <name val="Microsoft Sans Serif"/>
      <family val="2"/>
      <charset val="204"/>
    </font>
    <font>
      <sz val="8"/>
      <color indexed="8"/>
      <name val="Arial Narrow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8"/>
      <color indexed="8"/>
      <name val="Arial Narrow"/>
      <family val="2"/>
      <charset val="204"/>
    </font>
    <font>
      <sz val="10"/>
      <color indexed="8"/>
      <name val="Arial"/>
      <family val="2"/>
      <charset val="204"/>
    </font>
  </fonts>
  <fills count="43">
    <fill>
      <patternFill patternType="none"/>
    </fill>
    <fill>
      <patternFill patternType="gray125"/>
    </fill>
    <fill>
      <patternFill patternType="solid">
        <fgColor indexed="22"/>
      </patternFill>
    </fill>
    <fill>
      <patternFill patternType="solid">
        <fgColor indexed="47"/>
      </patternFill>
    </fill>
    <fill>
      <patternFill patternType="solid">
        <fgColor indexed="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9"/>
      </patternFill>
    </fill>
    <fill>
      <patternFill patternType="solid">
        <fgColor indexed="44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43"/>
      </patternFill>
    </fill>
    <fill>
      <patternFill patternType="solid">
        <fgColor indexed="55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10"/>
      </patternFill>
    </fill>
    <fill>
      <patternFill patternType="solid">
        <fgColor indexed="53"/>
      </patternFill>
    </fill>
    <fill>
      <patternFill patternType="solid">
        <fgColor indexed="26"/>
      </patternFill>
    </fill>
    <fill>
      <patternFill patternType="solid">
        <fgColor indexed="62"/>
      </patternFill>
    </fill>
    <fill>
      <patternFill patternType="solid">
        <fgColor indexed="57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indexed="57"/>
        <bgColor indexed="64"/>
      </patternFill>
    </fill>
    <fill>
      <patternFill patternType="solid">
        <bgColor indexed="17"/>
      </patternFill>
    </fill>
    <fill>
      <patternFill patternType="solid">
        <fgColor indexed="17"/>
        <bgColor indexed="17"/>
      </patternFill>
    </fill>
    <fill>
      <patternFill patternType="solid">
        <fgColor indexed="14"/>
        <bgColor indexed="64"/>
      </patternFill>
    </fill>
    <fill>
      <patternFill patternType="solid">
        <fgColor rgb="FF006E56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D59"/>
        <bgColor indexed="64"/>
      </patternFill>
    </fill>
    <fill>
      <patternFill patternType="solid">
        <fgColor rgb="FF006A56"/>
        <bgColor auto="1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hair">
        <color indexed="17"/>
      </top>
      <bottom/>
      <diagonal/>
    </border>
    <border>
      <left/>
      <right/>
      <top style="hair">
        <color indexed="17"/>
      </top>
      <bottom style="hair">
        <color indexed="17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17"/>
      </bottom>
      <diagonal/>
    </border>
    <border>
      <left style="thin">
        <color indexed="8"/>
      </left>
      <right/>
      <top style="thin">
        <color indexed="65"/>
      </top>
      <bottom/>
      <diagonal/>
    </border>
    <border>
      <left/>
      <right/>
      <top style="thin">
        <color indexed="65"/>
      </top>
      <bottom/>
      <diagonal/>
    </border>
    <border>
      <left style="thin">
        <color indexed="65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5"/>
      </left>
      <right style="thin">
        <color indexed="8"/>
      </right>
      <top/>
      <bottom/>
      <diagonal/>
    </border>
    <border>
      <left style="thin">
        <color indexed="65"/>
      </left>
      <right/>
      <top style="thin">
        <color indexed="65"/>
      </top>
      <bottom/>
      <diagonal/>
    </border>
    <border>
      <left style="hair">
        <color indexed="17"/>
      </left>
      <right/>
      <top style="hair">
        <color indexed="17"/>
      </top>
      <bottom style="hair">
        <color indexed="17"/>
      </bottom>
      <diagonal/>
    </border>
    <border>
      <left style="thin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/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hair">
        <color indexed="17"/>
      </right>
      <top style="hair">
        <color indexed="17"/>
      </top>
      <bottom style="hair">
        <color indexed="17"/>
      </bottom>
      <diagonal/>
    </border>
    <border>
      <left style="hair">
        <color indexed="17"/>
      </left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5"/>
      </left>
      <right style="thin">
        <color indexed="8"/>
      </right>
      <top style="thin">
        <color indexed="65"/>
      </top>
      <bottom/>
      <diagonal/>
    </border>
    <border>
      <left style="thin">
        <color indexed="22"/>
      </left>
      <right style="thin">
        <color indexed="22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17"/>
      </right>
      <top style="hair">
        <color indexed="17"/>
      </top>
      <bottom style="hair">
        <color indexed="17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5"/>
      </left>
      <right/>
      <top style="thin">
        <color indexed="8"/>
      </top>
      <bottom/>
      <diagonal/>
    </border>
    <border>
      <left style="thin">
        <color indexed="65"/>
      </left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99">
    <xf numFmtId="0" fontId="0" fillId="0" borderId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4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3" borderId="0" applyNumberFormat="0" applyBorder="0" applyAlignment="0" applyProtection="0"/>
    <xf numFmtId="0" fontId="35" fillId="10" borderId="0" applyNumberFormat="0" applyBorder="0" applyAlignment="0" applyProtection="0"/>
    <xf numFmtId="0" fontId="35" fillId="9" borderId="0" applyNumberFormat="0" applyBorder="0" applyAlignment="0" applyProtection="0"/>
    <xf numFmtId="0" fontId="35" fillId="11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2" borderId="0" applyNumberFormat="0" applyBorder="0" applyAlignment="0" applyProtection="0"/>
    <xf numFmtId="0" fontId="36" fillId="16" borderId="0" applyNumberFormat="0" applyBorder="0" applyAlignment="0" applyProtection="0"/>
    <xf numFmtId="0" fontId="36" fillId="9" borderId="0" applyNumberFormat="0" applyBorder="0" applyAlignment="0" applyProtection="0"/>
    <xf numFmtId="0" fontId="36" fillId="11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18" borderId="0" applyNumberFormat="0" applyBorder="0" applyAlignment="0" applyProtection="0"/>
    <xf numFmtId="43" fontId="5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35" fillId="0" borderId="0"/>
    <xf numFmtId="9" fontId="5" fillId="0" borderId="0" applyFont="0" applyFill="0" applyBorder="0" applyAlignment="0" applyProtection="0"/>
    <xf numFmtId="0" fontId="36" fillId="22" borderId="0" applyNumberFormat="0" applyBorder="0" applyAlignment="0" applyProtection="0"/>
    <xf numFmtId="0" fontId="36" fillId="19" borderId="0" applyNumberFormat="0" applyBorder="0" applyAlignment="0" applyProtection="0"/>
    <xf numFmtId="0" fontId="36" fillId="23" borderId="0" applyNumberFormat="0" applyBorder="0" applyAlignment="0" applyProtection="0"/>
    <xf numFmtId="0" fontId="36" fillId="17" borderId="0" applyNumberFormat="0" applyBorder="0" applyAlignment="0" applyProtection="0"/>
    <xf numFmtId="0" fontId="36" fillId="13" borderId="0" applyNumberFormat="0" applyBorder="0" applyAlignment="0" applyProtection="0"/>
    <xf numFmtId="0" fontId="36" fillId="20" borderId="0" applyNumberFormat="0" applyBorder="0" applyAlignment="0" applyProtection="0"/>
    <xf numFmtId="0" fontId="37" fillId="3" borderId="1" applyNumberFormat="0" applyAlignment="0" applyProtection="0"/>
    <xf numFmtId="0" fontId="38" fillId="2" borderId="4" applyNumberFormat="0" applyAlignment="0" applyProtection="0"/>
    <xf numFmtId="0" fontId="39" fillId="2" borderId="1" applyNumberFormat="0" applyAlignment="0" applyProtection="0"/>
    <xf numFmtId="0" fontId="40" fillId="0" borderId="5" applyNumberFormat="0" applyFill="0" applyAlignment="0" applyProtection="0"/>
    <xf numFmtId="0" fontId="41" fillId="0" borderId="6" applyNumberFormat="0" applyFill="0" applyAlignment="0" applyProtection="0"/>
    <xf numFmtId="0" fontId="42" fillId="0" borderId="7" applyNumberFormat="0" applyFill="0" applyAlignment="0" applyProtection="0"/>
    <xf numFmtId="0" fontId="42" fillId="0" borderId="0" applyNumberFormat="0" applyFill="0" applyBorder="0" applyAlignment="0" applyProtection="0"/>
    <xf numFmtId="0" fontId="43" fillId="0" borderId="8" applyNumberFormat="0" applyFill="0" applyAlignment="0" applyProtection="0"/>
    <xf numFmtId="0" fontId="44" fillId="15" borderId="2" applyNumberFormat="0" applyAlignment="0" applyProtection="0"/>
    <xf numFmtId="0" fontId="45" fillId="0" borderId="0" applyNumberFormat="0" applyFill="0" applyBorder="0" applyAlignment="0" applyProtection="0"/>
    <xf numFmtId="0" fontId="46" fillId="14" borderId="0" applyNumberFormat="0" applyBorder="0" applyAlignment="0" applyProtection="0"/>
    <xf numFmtId="0" fontId="8" fillId="0" borderId="0"/>
    <xf numFmtId="0" fontId="10" fillId="0" borderId="0"/>
    <xf numFmtId="0" fontId="47" fillId="6" borderId="0" applyNumberFormat="0" applyBorder="0" applyAlignment="0" applyProtection="0"/>
    <xf numFmtId="0" fontId="48" fillId="0" borderId="0" applyNumberFormat="0" applyFill="0" applyBorder="0" applyAlignment="0" applyProtection="0"/>
    <xf numFmtId="0" fontId="35" fillId="21" borderId="9" applyNumberFormat="0" applyFont="0" applyAlignment="0" applyProtection="0"/>
    <xf numFmtId="0" fontId="49" fillId="0" borderId="3" applyNumberFormat="0" applyFill="0" applyAlignment="0" applyProtection="0"/>
    <xf numFmtId="0" fontId="50" fillId="0" borderId="0" applyNumberFormat="0" applyFill="0" applyBorder="0" applyAlignment="0" applyProtection="0"/>
    <xf numFmtId="0" fontId="51" fillId="4" borderId="0" applyNumberFormat="0" applyBorder="0" applyAlignment="0" applyProtection="0"/>
    <xf numFmtId="0" fontId="5" fillId="0" borderId="0"/>
    <xf numFmtId="0" fontId="10" fillId="0" borderId="0"/>
    <xf numFmtId="0" fontId="10" fillId="0" borderId="0"/>
    <xf numFmtId="43" fontId="5" fillId="0" borderId="0" applyFont="0" applyFill="0" applyBorder="0" applyAlignment="0" applyProtection="0"/>
    <xf numFmtId="0" fontId="52" fillId="0" borderId="0"/>
    <xf numFmtId="0" fontId="5" fillId="0" borderId="0"/>
    <xf numFmtId="0" fontId="52" fillId="0" borderId="0"/>
    <xf numFmtId="9" fontId="5" fillId="0" borderId="0" applyFont="0" applyFill="0" applyBorder="0" applyAlignment="0" applyProtection="0"/>
    <xf numFmtId="0" fontId="5" fillId="0" borderId="0"/>
    <xf numFmtId="0" fontId="10" fillId="0" borderId="0"/>
    <xf numFmtId="0" fontId="10" fillId="0" borderId="0"/>
    <xf numFmtId="0" fontId="54" fillId="0" borderId="0"/>
    <xf numFmtId="0" fontId="4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10" fillId="0" borderId="0"/>
    <xf numFmtId="0" fontId="60" fillId="0" borderId="0"/>
    <xf numFmtId="0" fontId="3" fillId="0" borderId="0"/>
    <xf numFmtId="0" fontId="61" fillId="0" borderId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37" fillId="3" borderId="75" applyNumberFormat="0" applyAlignment="0" applyProtection="0"/>
    <xf numFmtId="0" fontId="38" fillId="2" borderId="76" applyNumberFormat="0" applyAlignment="0" applyProtection="0"/>
    <xf numFmtId="0" fontId="39" fillId="2" borderId="75" applyNumberFormat="0" applyAlignment="0" applyProtection="0"/>
    <xf numFmtId="0" fontId="43" fillId="0" borderId="77" applyNumberFormat="0" applyFill="0" applyAlignment="0" applyProtection="0"/>
    <xf numFmtId="0" fontId="35" fillId="21" borderId="63" applyNumberFormat="0" applyFont="0" applyAlignment="0" applyProtection="0"/>
    <xf numFmtId="0" fontId="3" fillId="0" borderId="0"/>
    <xf numFmtId="0" fontId="3" fillId="0" borderId="0"/>
    <xf numFmtId="0" fontId="5" fillId="0" borderId="0"/>
    <xf numFmtId="0" fontId="10" fillId="0" borderId="0"/>
    <xf numFmtId="0" fontId="63" fillId="0" borderId="0"/>
    <xf numFmtId="0" fontId="2" fillId="0" borderId="0"/>
    <xf numFmtId="0" fontId="37" fillId="3" borderId="75" applyNumberFormat="0" applyAlignment="0" applyProtection="0"/>
    <xf numFmtId="0" fontId="38" fillId="2" borderId="76" applyNumberFormat="0" applyAlignment="0" applyProtection="0"/>
    <xf numFmtId="0" fontId="39" fillId="2" borderId="75" applyNumberFormat="0" applyAlignment="0" applyProtection="0"/>
    <xf numFmtId="0" fontId="43" fillId="0" borderId="77" applyNumberFormat="0" applyFill="0" applyAlignment="0" applyProtection="0"/>
    <xf numFmtId="0" fontId="35" fillId="21" borderId="63" applyNumberFormat="0" applyFont="0" applyAlignment="0" applyProtection="0"/>
    <xf numFmtId="0" fontId="5" fillId="0" borderId="0"/>
    <xf numFmtId="0" fontId="2" fillId="0" borderId="0"/>
    <xf numFmtId="0" fontId="2" fillId="0" borderId="0"/>
    <xf numFmtId="0" fontId="63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</cellStyleXfs>
  <cellXfs count="345">
    <xf numFmtId="0" fontId="0" fillId="0" borderId="0" xfId="0"/>
    <xf numFmtId="0" fontId="7" fillId="0" borderId="0" xfId="41" applyFont="1" applyFill="1" applyAlignment="1">
      <alignment vertical="center"/>
    </xf>
    <xf numFmtId="4" fontId="7" fillId="0" borderId="0" xfId="41" applyNumberFormat="1" applyFont="1" applyAlignment="1">
      <alignment horizontal="left" vertical="center"/>
    </xf>
    <xf numFmtId="4" fontId="7" fillId="0" borderId="0" xfId="41" applyNumberFormat="1" applyFont="1" applyAlignment="1">
      <alignment vertical="center"/>
    </xf>
    <xf numFmtId="0" fontId="7" fillId="0" borderId="0" xfId="41" applyFont="1" applyAlignment="1">
      <alignment vertical="center"/>
    </xf>
    <xf numFmtId="0" fontId="9" fillId="0" borderId="0" xfId="42" applyFont="1" applyFill="1" applyBorder="1" applyAlignment="1">
      <alignment horizontal="center" vertical="center"/>
    </xf>
    <xf numFmtId="0" fontId="7" fillId="0" borderId="0" xfId="0" applyFont="1"/>
    <xf numFmtId="0" fontId="13" fillId="24" borderId="10" xfId="0" applyFont="1" applyFill="1" applyBorder="1"/>
    <xf numFmtId="0" fontId="14" fillId="25" borderId="11" xfId="0" applyFont="1" applyFill="1" applyBorder="1"/>
    <xf numFmtId="0" fontId="14" fillId="25" borderId="12" xfId="0" applyFont="1" applyFill="1" applyBorder="1"/>
    <xf numFmtId="0" fontId="13" fillId="24" borderId="13" xfId="0" applyFont="1" applyFill="1" applyBorder="1"/>
    <xf numFmtId="0" fontId="13" fillId="26" borderId="14" xfId="0" applyFont="1" applyFill="1" applyBorder="1"/>
    <xf numFmtId="0" fontId="15" fillId="27" borderId="12" xfId="0" applyFont="1" applyFill="1" applyBorder="1" applyAlignment="1">
      <alignment horizontal="center"/>
    </xf>
    <xf numFmtId="0" fontId="14" fillId="28" borderId="15" xfId="0" applyFont="1" applyFill="1" applyBorder="1"/>
    <xf numFmtId="0" fontId="14" fillId="28" borderId="16" xfId="0" applyFont="1" applyFill="1" applyBorder="1"/>
    <xf numFmtId="0" fontId="15" fillId="28" borderId="16" xfId="0" applyFont="1" applyFill="1" applyBorder="1"/>
    <xf numFmtId="0" fontId="15" fillId="28" borderId="17" xfId="0" applyFont="1" applyFill="1" applyBorder="1"/>
    <xf numFmtId="0" fontId="13" fillId="26" borderId="18" xfId="0" applyFont="1" applyFill="1" applyBorder="1"/>
    <xf numFmtId="0" fontId="15" fillId="28" borderId="19" xfId="0" applyFont="1" applyFill="1" applyBorder="1"/>
    <xf numFmtId="0" fontId="15" fillId="28" borderId="20" xfId="0" applyFont="1" applyFill="1" applyBorder="1"/>
    <xf numFmtId="0" fontId="16" fillId="24" borderId="10" xfId="0" applyFont="1" applyFill="1" applyBorder="1"/>
    <xf numFmtId="0" fontId="14" fillId="29" borderId="15" xfId="0" applyFont="1" applyFill="1" applyBorder="1"/>
    <xf numFmtId="0" fontId="14" fillId="29" borderId="10" xfId="0" applyFont="1" applyFill="1" applyBorder="1"/>
    <xf numFmtId="0" fontId="12" fillId="29" borderId="15" xfId="20" applyFill="1" applyBorder="1" applyAlignment="1" applyProtection="1"/>
    <xf numFmtId="0" fontId="13" fillId="29" borderId="10" xfId="0" applyFont="1" applyFill="1" applyBorder="1"/>
    <xf numFmtId="4" fontId="7" fillId="0" borderId="0" xfId="0" applyNumberFormat="1" applyFont="1"/>
    <xf numFmtId="4" fontId="7" fillId="0" borderId="0" xfId="0" applyNumberFormat="1" applyFont="1" applyBorder="1"/>
    <xf numFmtId="4" fontId="7" fillId="0" borderId="10" xfId="0" applyNumberFormat="1" applyFont="1" applyFill="1" applyBorder="1"/>
    <xf numFmtId="1" fontId="7" fillId="0" borderId="0" xfId="0" applyNumberFormat="1" applyFont="1"/>
    <xf numFmtId="0" fontId="7" fillId="30" borderId="0" xfId="0" applyFont="1" applyFill="1" applyBorder="1"/>
    <xf numFmtId="0" fontId="7" fillId="27" borderId="0" xfId="0" applyFont="1" applyFill="1" applyBorder="1"/>
    <xf numFmtId="0" fontId="18" fillId="27" borderId="0" xfId="0" applyFont="1" applyFill="1" applyBorder="1"/>
    <xf numFmtId="4" fontId="7" fillId="0" borderId="0" xfId="0" applyNumberFormat="1" applyFont="1" applyFill="1" applyBorder="1"/>
    <xf numFmtId="4" fontId="7" fillId="0" borderId="0" xfId="0" applyNumberFormat="1" applyFont="1" applyFill="1" applyBorder="1" applyAlignment="1">
      <alignment horizontal="center" textRotation="90"/>
    </xf>
    <xf numFmtId="0" fontId="11" fillId="31" borderId="0" xfId="0" applyFont="1" applyFill="1" applyBorder="1"/>
    <xf numFmtId="0" fontId="7" fillId="31" borderId="0" xfId="0" applyFont="1" applyFill="1" applyBorder="1"/>
    <xf numFmtId="0" fontId="7" fillId="32" borderId="0" xfId="0" applyFont="1" applyFill="1" applyBorder="1"/>
    <xf numFmtId="4" fontId="7" fillId="32" borderId="0" xfId="41" applyNumberFormat="1" applyFont="1" applyFill="1" applyBorder="1" applyAlignment="1">
      <alignment vertical="center"/>
    </xf>
    <xf numFmtId="0" fontId="7" fillId="30" borderId="0" xfId="0" applyFont="1" applyFill="1"/>
    <xf numFmtId="0" fontId="7" fillId="27" borderId="0" xfId="0" applyFont="1" applyFill="1"/>
    <xf numFmtId="0" fontId="9" fillId="30" borderId="0" xfId="42" applyFont="1" applyFill="1" applyBorder="1" applyAlignment="1">
      <alignment horizontal="center" vertical="center"/>
    </xf>
    <xf numFmtId="0" fontId="18" fillId="27" borderId="0" xfId="42" applyFont="1" applyFill="1" applyBorder="1" applyAlignment="1">
      <alignment horizontal="left" vertical="center"/>
    </xf>
    <xf numFmtId="0" fontId="9" fillId="0" borderId="0" xfId="42" applyFont="1" applyFill="1" applyBorder="1" applyAlignment="1">
      <alignment horizontal="left" vertical="center"/>
    </xf>
    <xf numFmtId="0" fontId="7" fillId="0" borderId="0" xfId="41" applyFont="1" applyAlignment="1">
      <alignment horizontal="left" vertical="center"/>
    </xf>
    <xf numFmtId="0" fontId="7" fillId="0" borderId="0" xfId="0" applyFont="1" applyAlignment="1">
      <alignment horizontal="left"/>
    </xf>
    <xf numFmtId="0" fontId="18" fillId="27" borderId="0" xfId="0" applyFont="1" applyFill="1" applyBorder="1" applyAlignment="1">
      <alignment horizontal="left"/>
    </xf>
    <xf numFmtId="0" fontId="0" fillId="0" borderId="0" xfId="0" applyBorder="1"/>
    <xf numFmtId="0" fontId="9" fillId="33" borderId="0" xfId="42" applyFont="1" applyFill="1" applyBorder="1" applyAlignment="1">
      <alignment horizontal="center" vertical="center"/>
    </xf>
    <xf numFmtId="0" fontId="19" fillId="34" borderId="21" xfId="21" applyFont="1" applyFill="1" applyBorder="1" applyAlignment="1">
      <alignment horizontal="center"/>
    </xf>
    <xf numFmtId="0" fontId="19" fillId="0" borderId="9" xfId="21" applyFont="1" applyFill="1" applyBorder="1" applyAlignment="1">
      <alignment wrapText="1"/>
    </xf>
    <xf numFmtId="0" fontId="19" fillId="0" borderId="9" xfId="21" applyFont="1" applyFill="1" applyBorder="1" applyAlignment="1">
      <alignment horizontal="right" wrapText="1"/>
    </xf>
    <xf numFmtId="0" fontId="20" fillId="0" borderId="0" xfId="20" applyFont="1" applyAlignment="1" applyProtection="1"/>
    <xf numFmtId="0" fontId="21" fillId="0" borderId="0" xfId="0" applyFont="1"/>
    <xf numFmtId="0" fontId="21" fillId="0" borderId="14" xfId="0" applyFont="1" applyBorder="1"/>
    <xf numFmtId="0" fontId="21" fillId="0" borderId="22" xfId="0" applyFont="1" applyBorder="1"/>
    <xf numFmtId="0" fontId="21" fillId="0" borderId="23" xfId="0" applyFont="1" applyBorder="1"/>
    <xf numFmtId="0" fontId="21" fillId="0" borderId="24" xfId="0" applyFont="1" applyBorder="1"/>
    <xf numFmtId="0" fontId="21" fillId="0" borderId="0" xfId="0" applyFont="1" applyBorder="1"/>
    <xf numFmtId="0" fontId="21" fillId="0" borderId="25" xfId="0" applyFont="1" applyBorder="1"/>
    <xf numFmtId="0" fontId="22" fillId="0" borderId="0" xfId="0" applyFont="1" applyBorder="1" applyAlignment="1">
      <alignment horizontal="left"/>
    </xf>
    <xf numFmtId="14" fontId="22" fillId="0" borderId="0" xfId="0" applyNumberFormat="1" applyFont="1" applyBorder="1" applyAlignment="1">
      <alignment horizontal="left"/>
    </xf>
    <xf numFmtId="0" fontId="21" fillId="0" borderId="26" xfId="0" applyFont="1" applyBorder="1"/>
    <xf numFmtId="0" fontId="21" fillId="0" borderId="16" xfId="0" applyFont="1" applyBorder="1"/>
    <xf numFmtId="0" fontId="21" fillId="0" borderId="17" xfId="0" applyFont="1" applyBorder="1"/>
    <xf numFmtId="0" fontId="23" fillId="27" borderId="0" xfId="0" applyFont="1" applyFill="1"/>
    <xf numFmtId="0" fontId="23" fillId="27" borderId="0" xfId="0" applyFont="1" applyFill="1" applyBorder="1"/>
    <xf numFmtId="0" fontId="23" fillId="27" borderId="0" xfId="42" applyFont="1" applyFill="1" applyBorder="1" applyAlignment="1">
      <alignment horizontal="left" vertical="center"/>
    </xf>
    <xf numFmtId="0" fontId="23" fillId="27" borderId="0" xfId="0" applyFont="1" applyFill="1" applyBorder="1" applyAlignment="1">
      <alignment horizontal="left"/>
    </xf>
    <xf numFmtId="0" fontId="23" fillId="27" borderId="0" xfId="0" applyFont="1" applyFill="1" applyAlignment="1">
      <alignment vertical="center"/>
    </xf>
    <xf numFmtId="0" fontId="23" fillId="27" borderId="0" xfId="0" applyFont="1" applyFill="1" applyBorder="1" applyAlignment="1">
      <alignment vertical="center"/>
    </xf>
    <xf numFmtId="4" fontId="7" fillId="0" borderId="22" xfId="0" applyNumberFormat="1" applyFont="1" applyFill="1" applyBorder="1"/>
    <xf numFmtId="4" fontId="7" fillId="0" borderId="23" xfId="0" applyNumberFormat="1" applyFont="1" applyFill="1" applyBorder="1" applyAlignment="1">
      <alignment horizontal="center" textRotation="90"/>
    </xf>
    <xf numFmtId="1" fontId="7" fillId="0" borderId="27" xfId="0" applyNumberFormat="1" applyFont="1" applyBorder="1"/>
    <xf numFmtId="0" fontId="23" fillId="29" borderId="0" xfId="20" applyFont="1" applyFill="1" applyBorder="1" applyAlignment="1" applyProtection="1"/>
    <xf numFmtId="0" fontId="7" fillId="29" borderId="0" xfId="0" applyFont="1" applyFill="1" applyBorder="1" applyAlignment="1">
      <alignment vertical="top" wrapText="1"/>
    </xf>
    <xf numFmtId="0" fontId="13" fillId="24" borderId="18" xfId="0" applyFont="1" applyFill="1" applyBorder="1"/>
    <xf numFmtId="0" fontId="0" fillId="24" borderId="10" xfId="0" applyFill="1" applyBorder="1"/>
    <xf numFmtId="0" fontId="13" fillId="24" borderId="17" xfId="0" applyFont="1" applyFill="1" applyBorder="1"/>
    <xf numFmtId="0" fontId="0" fillId="24" borderId="13" xfId="0" applyFill="1" applyBorder="1"/>
    <xf numFmtId="0" fontId="14" fillId="25" borderId="30" xfId="0" applyFont="1" applyFill="1" applyBorder="1"/>
    <xf numFmtId="0" fontId="26" fillId="29" borderId="10" xfId="0" applyFont="1" applyFill="1" applyBorder="1" applyAlignment="1">
      <alignment horizontal="center"/>
    </xf>
    <xf numFmtId="0" fontId="25" fillId="25" borderId="31" xfId="0" applyFont="1" applyFill="1" applyBorder="1" applyAlignment="1">
      <alignment horizontal="center"/>
    </xf>
    <xf numFmtId="0" fontId="25" fillId="25" borderId="32" xfId="0" applyFont="1" applyFill="1" applyBorder="1" applyAlignment="1">
      <alignment horizontal="center"/>
    </xf>
    <xf numFmtId="0" fontId="25" fillId="25" borderId="33" xfId="0" applyFont="1" applyFill="1" applyBorder="1" applyAlignment="1">
      <alignment horizontal="center"/>
    </xf>
    <xf numFmtId="0" fontId="25" fillId="27" borderId="31" xfId="0" applyFont="1" applyFill="1" applyBorder="1" applyAlignment="1">
      <alignment horizontal="center"/>
    </xf>
    <xf numFmtId="0" fontId="7" fillId="30" borderId="0" xfId="0" applyFont="1" applyFill="1" applyBorder="1" applyAlignment="1"/>
    <xf numFmtId="0" fontId="7" fillId="27" borderId="0" xfId="0" applyFont="1" applyFill="1" applyBorder="1" applyAlignment="1"/>
    <xf numFmtId="1" fontId="7" fillId="0" borderId="0" xfId="0" applyNumberFormat="1" applyFont="1" applyAlignment="1"/>
    <xf numFmtId="0" fontId="7" fillId="29" borderId="0" xfId="20" applyFont="1" applyFill="1" applyBorder="1" applyAlignment="1" applyProtection="1"/>
    <xf numFmtId="0" fontId="11" fillId="31" borderId="34" xfId="0" applyFont="1" applyFill="1" applyBorder="1"/>
    <xf numFmtId="0" fontId="7" fillId="31" borderId="34" xfId="0" applyFont="1" applyFill="1" applyBorder="1"/>
    <xf numFmtId="4" fontId="7" fillId="31" borderId="34" xfId="41" applyNumberFormat="1" applyFont="1" applyFill="1" applyBorder="1" applyAlignment="1">
      <alignment vertical="center"/>
    </xf>
    <xf numFmtId="0" fontId="7" fillId="29" borderId="0" xfId="0" applyFont="1" applyFill="1" applyBorder="1" applyAlignment="1">
      <alignment wrapText="1"/>
    </xf>
    <xf numFmtId="0" fontId="29" fillId="24" borderId="10" xfId="0" applyFont="1" applyFill="1" applyBorder="1"/>
    <xf numFmtId="0" fontId="7" fillId="0" borderId="0" xfId="41" applyFont="1" applyFill="1" applyAlignment="1" applyProtection="1">
      <alignment vertical="center"/>
    </xf>
    <xf numFmtId="4" fontId="7" fillId="0" borderId="0" xfId="41" applyNumberFormat="1" applyFont="1" applyAlignment="1" applyProtection="1">
      <alignment horizontal="left" vertical="center"/>
    </xf>
    <xf numFmtId="4" fontId="7" fillId="0" borderId="0" xfId="41" applyNumberFormat="1" applyFont="1" applyAlignment="1" applyProtection="1">
      <alignment vertical="center"/>
    </xf>
    <xf numFmtId="0" fontId="7" fillId="0" borderId="0" xfId="41" applyFont="1" applyAlignment="1" applyProtection="1">
      <alignment vertical="center"/>
    </xf>
    <xf numFmtId="0" fontId="9" fillId="0" borderId="0" xfId="42" applyFont="1" applyFill="1" applyBorder="1" applyAlignment="1" applyProtection="1">
      <alignment horizontal="center" vertical="center"/>
    </xf>
    <xf numFmtId="0" fontId="7" fillId="0" borderId="0" xfId="0" applyFont="1" applyProtection="1"/>
    <xf numFmtId="0" fontId="7" fillId="30" borderId="0" xfId="0" applyFont="1" applyFill="1" applyBorder="1" applyProtection="1"/>
    <xf numFmtId="4" fontId="7" fillId="0" borderId="0" xfId="0" applyNumberFormat="1" applyFont="1" applyFill="1" applyBorder="1" applyProtection="1"/>
    <xf numFmtId="0" fontId="7" fillId="27" borderId="0" xfId="0" applyFont="1" applyFill="1" applyBorder="1" applyProtection="1"/>
    <xf numFmtId="0" fontId="7" fillId="27" borderId="0" xfId="0" applyFont="1" applyFill="1" applyBorder="1" applyAlignment="1" applyProtection="1">
      <alignment vertical="center"/>
    </xf>
    <xf numFmtId="0" fontId="7" fillId="27" borderId="0" xfId="0" applyFont="1" applyFill="1" applyBorder="1" applyAlignment="1" applyProtection="1">
      <alignment horizontal="center"/>
    </xf>
    <xf numFmtId="0" fontId="11" fillId="31" borderId="0" xfId="0" applyFont="1" applyFill="1" applyBorder="1" applyProtection="1"/>
    <xf numFmtId="0" fontId="11" fillId="31" borderId="0" xfId="0" applyFont="1" applyFill="1" applyBorder="1" applyAlignment="1" applyProtection="1">
      <alignment vertical="center"/>
    </xf>
    <xf numFmtId="0" fontId="11" fillId="31" borderId="0" xfId="0" applyFont="1" applyFill="1" applyBorder="1" applyAlignment="1" applyProtection="1">
      <alignment horizontal="center"/>
    </xf>
    <xf numFmtId="0" fontId="7" fillId="35" borderId="0" xfId="0" applyFont="1" applyFill="1" applyBorder="1" applyProtection="1"/>
    <xf numFmtId="0" fontId="23" fillId="35" borderId="0" xfId="0" applyFont="1" applyFill="1" applyBorder="1" applyProtection="1"/>
    <xf numFmtId="0" fontId="7" fillId="35" borderId="0" xfId="0" applyFont="1" applyFill="1" applyBorder="1" applyAlignment="1" applyProtection="1">
      <alignment horizontal="center"/>
    </xf>
    <xf numFmtId="4" fontId="7" fillId="0" borderId="0" xfId="0" applyNumberFormat="1" applyFont="1" applyProtection="1"/>
    <xf numFmtId="4" fontId="7" fillId="35" borderId="0" xfId="0" applyNumberFormat="1" applyFont="1" applyFill="1" applyBorder="1" applyProtection="1"/>
    <xf numFmtId="4" fontId="11" fillId="31" borderId="0" xfId="0" applyNumberFormat="1" applyFont="1" applyFill="1" applyBorder="1" applyProtection="1"/>
    <xf numFmtId="4" fontId="7" fillId="31" borderId="0" xfId="41" applyNumberFormat="1" applyFont="1" applyFill="1" applyAlignment="1" applyProtection="1">
      <alignment vertical="center"/>
    </xf>
    <xf numFmtId="4" fontId="11" fillId="35" borderId="0" xfId="0" applyNumberFormat="1" applyFont="1" applyFill="1" applyBorder="1" applyProtection="1"/>
    <xf numFmtId="4" fontId="7" fillId="29" borderId="29" xfId="41" applyNumberFormat="1" applyFont="1" applyFill="1" applyBorder="1" applyAlignment="1" applyProtection="1">
      <alignment horizontal="left" vertical="center" indent="1"/>
    </xf>
    <xf numFmtId="4" fontId="7" fillId="35" borderId="0" xfId="0" applyNumberFormat="1" applyFont="1" applyFill="1" applyProtection="1"/>
    <xf numFmtId="4" fontId="7" fillId="35" borderId="0" xfId="0" applyNumberFormat="1" applyFont="1" applyFill="1" applyBorder="1" applyAlignment="1" applyProtection="1">
      <alignment horizontal="left" indent="1"/>
    </xf>
    <xf numFmtId="4" fontId="7" fillId="0" borderId="0" xfId="0" applyNumberFormat="1" applyFont="1" applyBorder="1" applyProtection="1"/>
    <xf numFmtId="4" fontId="7" fillId="0" borderId="10" xfId="0" applyNumberFormat="1" applyFont="1" applyFill="1" applyBorder="1" applyProtection="1"/>
    <xf numFmtId="1" fontId="7" fillId="0" borderId="0" xfId="0" applyNumberFormat="1" applyFont="1" applyProtection="1"/>
    <xf numFmtId="0" fontId="23" fillId="27" borderId="0" xfId="0" applyFont="1" applyFill="1" applyBorder="1" applyAlignment="1"/>
    <xf numFmtId="4" fontId="11" fillId="31" borderId="0" xfId="0" applyNumberFormat="1" applyFont="1" applyFill="1" applyBorder="1" applyAlignment="1" applyProtection="1">
      <alignment horizontal="left" indent="1"/>
    </xf>
    <xf numFmtId="4" fontId="11" fillId="31" borderId="0" xfId="41" applyNumberFormat="1" applyFont="1" applyFill="1" applyAlignment="1" applyProtection="1">
      <alignment horizontal="left" vertical="center" indent="1"/>
    </xf>
    <xf numFmtId="0" fontId="31" fillId="24" borderId="10" xfId="0" applyFont="1" applyFill="1" applyBorder="1" applyAlignment="1">
      <alignment horizontal="left" indent="1"/>
    </xf>
    <xf numFmtId="0" fontId="32" fillId="24" borderId="10" xfId="0" applyFont="1" applyFill="1" applyBorder="1" applyAlignment="1">
      <alignment horizontal="left" indent="1"/>
    </xf>
    <xf numFmtId="0" fontId="7" fillId="32" borderId="0" xfId="41" applyFont="1" applyFill="1" applyBorder="1" applyAlignment="1" applyProtection="1">
      <alignment vertical="center"/>
    </xf>
    <xf numFmtId="0" fontId="7" fillId="32" borderId="0" xfId="41" applyFont="1" applyFill="1" applyBorder="1" applyAlignment="1" applyProtection="1">
      <alignment horizontal="right" vertical="center"/>
    </xf>
    <xf numFmtId="0" fontId="17" fillId="0" borderId="0" xfId="0" applyFont="1" applyFill="1" applyAlignment="1">
      <alignment horizontal="left"/>
    </xf>
    <xf numFmtId="0" fontId="17" fillId="0" borderId="0" xfId="0" applyFont="1" applyFill="1" applyAlignment="1">
      <alignment horizontal="right"/>
    </xf>
    <xf numFmtId="4" fontId="17" fillId="0" borderId="0" xfId="0" applyNumberFormat="1" applyFont="1" applyFill="1" applyAlignment="1">
      <alignment horizontal="right"/>
    </xf>
    <xf numFmtId="4" fontId="7" fillId="29" borderId="42" xfId="41" applyNumberFormat="1" applyFont="1" applyFill="1" applyBorder="1" applyAlignment="1" applyProtection="1">
      <alignment horizontal="left" vertical="center" indent="1"/>
      <protection hidden="1"/>
    </xf>
    <xf numFmtId="3" fontId="7" fillId="32" borderId="29" xfId="0" applyNumberFormat="1" applyFont="1" applyFill="1" applyBorder="1" applyAlignment="1" applyProtection="1">
      <alignment horizontal="center"/>
      <protection locked="0" hidden="1"/>
    </xf>
    <xf numFmtId="3" fontId="7" fillId="29" borderId="43" xfId="41" applyNumberFormat="1" applyFont="1" applyFill="1" applyBorder="1" applyAlignment="1" applyProtection="1">
      <alignment vertical="center"/>
      <protection hidden="1"/>
    </xf>
    <xf numFmtId="4" fontId="7" fillId="29" borderId="44" xfId="41" applyNumberFormat="1" applyFont="1" applyFill="1" applyBorder="1" applyAlignment="1" applyProtection="1">
      <alignment vertical="center"/>
      <protection hidden="1"/>
    </xf>
    <xf numFmtId="4" fontId="7" fillId="29" borderId="46" xfId="41" applyNumberFormat="1" applyFont="1" applyFill="1" applyBorder="1" applyAlignment="1" applyProtection="1">
      <alignment vertical="center"/>
      <protection hidden="1"/>
    </xf>
    <xf numFmtId="4" fontId="7" fillId="31" borderId="0" xfId="0" applyNumberFormat="1" applyFont="1" applyFill="1" applyBorder="1" applyProtection="1">
      <protection hidden="1"/>
    </xf>
    <xf numFmtId="0" fontId="34" fillId="27" borderId="0" xfId="42" applyFont="1" applyFill="1" applyBorder="1" applyAlignment="1">
      <alignment horizontal="left" vertical="center"/>
    </xf>
    <xf numFmtId="0" fontId="34" fillId="27" borderId="0" xfId="0" applyFont="1" applyFill="1" applyBorder="1" applyAlignment="1">
      <alignment horizontal="left"/>
    </xf>
    <xf numFmtId="0" fontId="9" fillId="39" borderId="0" xfId="42" applyFont="1" applyFill="1" applyBorder="1" applyAlignment="1">
      <alignment horizontal="center" vertical="center"/>
    </xf>
    <xf numFmtId="0" fontId="9" fillId="39" borderId="0" xfId="42" applyFont="1" applyFill="1" applyBorder="1" applyAlignment="1" applyProtection="1">
      <alignment horizontal="center" vertical="center"/>
    </xf>
    <xf numFmtId="4" fontId="7" fillId="39" borderId="0" xfId="41" applyNumberFormat="1" applyFont="1" applyFill="1" applyBorder="1" applyAlignment="1" applyProtection="1">
      <alignment vertical="center"/>
    </xf>
    <xf numFmtId="0" fontId="7" fillId="39" borderId="0" xfId="41" applyFont="1" applyFill="1" applyBorder="1" applyAlignment="1" applyProtection="1">
      <alignment vertical="center"/>
    </xf>
    <xf numFmtId="4" fontId="27" fillId="39" borderId="0" xfId="41" applyNumberFormat="1" applyFont="1" applyFill="1" applyBorder="1" applyAlignment="1" applyProtection="1">
      <alignment vertical="center"/>
    </xf>
    <xf numFmtId="0" fontId="14" fillId="29" borderId="56" xfId="0" applyFont="1" applyFill="1" applyBorder="1"/>
    <xf numFmtId="0" fontId="14" fillId="29" borderId="55" xfId="0" applyFont="1" applyFill="1" applyBorder="1"/>
    <xf numFmtId="0" fontId="26" fillId="29" borderId="55" xfId="0" applyFont="1" applyFill="1" applyBorder="1" applyAlignment="1">
      <alignment horizontal="center"/>
    </xf>
    <xf numFmtId="0" fontId="13" fillId="29" borderId="55" xfId="0" applyFont="1" applyFill="1" applyBorder="1"/>
    <xf numFmtId="0" fontId="12" fillId="29" borderId="56" xfId="20" applyFont="1" applyFill="1" applyBorder="1" applyAlignment="1" applyProtection="1"/>
    <xf numFmtId="0" fontId="13" fillId="24" borderId="55" xfId="0" applyFont="1" applyFill="1" applyBorder="1"/>
    <xf numFmtId="14" fontId="14" fillId="28" borderId="57" xfId="0" applyNumberFormat="1" applyFont="1" applyFill="1" applyBorder="1"/>
    <xf numFmtId="0" fontId="9" fillId="0" borderId="59" xfId="50" applyFont="1" applyFill="1" applyBorder="1" applyAlignment="1"/>
    <xf numFmtId="0" fontId="9" fillId="0" borderId="59" xfId="50" applyFont="1" applyFill="1" applyBorder="1" applyAlignment="1">
      <alignment horizontal="right"/>
    </xf>
    <xf numFmtId="4" fontId="7" fillId="0" borderId="60" xfId="0" applyNumberFormat="1" applyFont="1" applyFill="1" applyBorder="1"/>
    <xf numFmtId="0" fontId="31" fillId="24" borderId="55" xfId="0" applyFont="1" applyFill="1" applyBorder="1" applyAlignment="1">
      <alignment horizontal="left" indent="1"/>
    </xf>
    <xf numFmtId="1" fontId="13" fillId="24" borderId="55" xfId="0" applyNumberFormat="1" applyFont="1" applyFill="1" applyBorder="1"/>
    <xf numFmtId="0" fontId="9" fillId="0" borderId="59" xfId="59" applyFont="1" applyFill="1" applyBorder="1" applyAlignment="1">
      <alignment horizontal="right"/>
    </xf>
    <xf numFmtId="0" fontId="55" fillId="27" borderId="0" xfId="20" applyFont="1" applyFill="1" applyBorder="1" applyAlignment="1" applyProtection="1">
      <alignment horizontal="right"/>
    </xf>
    <xf numFmtId="0" fontId="9" fillId="0" borderId="59" xfId="51" applyFont="1" applyFill="1" applyBorder="1" applyAlignment="1"/>
    <xf numFmtId="0" fontId="9" fillId="0" borderId="59" xfId="51" applyFont="1" applyFill="1" applyBorder="1" applyAlignment="1">
      <alignment horizontal="right"/>
    </xf>
    <xf numFmtId="0" fontId="0" fillId="0" borderId="59" xfId="0" applyBorder="1"/>
    <xf numFmtId="0" fontId="9" fillId="0" borderId="0" xfId="50" applyFont="1" applyFill="1" applyBorder="1" applyAlignment="1"/>
    <xf numFmtId="0" fontId="9" fillId="0" borderId="0" xfId="59" applyFont="1" applyFill="1" applyBorder="1" applyAlignment="1"/>
    <xf numFmtId="0" fontId="0" fillId="0" borderId="0" xfId="0" applyAlignment="1">
      <alignment horizontal="left"/>
    </xf>
    <xf numFmtId="3" fontId="11" fillId="35" borderId="0" xfId="0" applyNumberFormat="1" applyFont="1" applyFill="1" applyBorder="1" applyAlignment="1" applyProtection="1">
      <alignment horizontal="center"/>
    </xf>
    <xf numFmtId="0" fontId="5" fillId="0" borderId="0" xfId="0" applyFont="1" applyAlignment="1">
      <alignment horizontal="left"/>
    </xf>
    <xf numFmtId="3" fontId="7" fillId="0" borderId="0" xfId="0" applyNumberFormat="1" applyFont="1" applyBorder="1" applyProtection="1"/>
    <xf numFmtId="3" fontId="7" fillId="0" borderId="0" xfId="0" applyNumberFormat="1" applyFont="1" applyBorder="1" applyAlignment="1" applyProtection="1">
      <alignment horizontal="center"/>
    </xf>
    <xf numFmtId="1" fontId="7" fillId="0" borderId="0" xfId="0" applyNumberFormat="1" applyFont="1" applyBorder="1" applyProtection="1"/>
    <xf numFmtId="3" fontId="7" fillId="29" borderId="44" xfId="41" applyNumberFormat="1" applyFont="1" applyFill="1" applyBorder="1" applyAlignment="1" applyProtection="1">
      <alignment vertical="center"/>
      <protection hidden="1"/>
    </xf>
    <xf numFmtId="3" fontId="7" fillId="29" borderId="45" xfId="41" applyNumberFormat="1" applyFont="1" applyFill="1" applyBorder="1" applyAlignment="1" applyProtection="1">
      <alignment vertical="center"/>
      <protection hidden="1"/>
    </xf>
    <xf numFmtId="3" fontId="7" fillId="29" borderId="46" xfId="41" applyNumberFormat="1" applyFont="1" applyFill="1" applyBorder="1" applyAlignment="1" applyProtection="1">
      <alignment vertical="center"/>
      <protection hidden="1"/>
    </xf>
    <xf numFmtId="165" fontId="7" fillId="0" borderId="0" xfId="19" applyNumberFormat="1" applyFont="1" applyBorder="1" applyProtection="1"/>
    <xf numFmtId="3" fontId="7" fillId="0" borderId="0" xfId="0" applyNumberFormat="1" applyFont="1" applyAlignment="1" applyProtection="1">
      <alignment horizontal="left" indent="1"/>
    </xf>
    <xf numFmtId="3" fontId="57" fillId="40" borderId="44" xfId="41" applyNumberFormat="1" applyFont="1" applyFill="1" applyBorder="1" applyAlignment="1" applyProtection="1">
      <alignment vertical="center"/>
      <protection hidden="1"/>
    </xf>
    <xf numFmtId="3" fontId="57" fillId="40" borderId="43" xfId="41" applyNumberFormat="1" applyFont="1" applyFill="1" applyBorder="1" applyAlignment="1" applyProtection="1">
      <alignment vertical="center"/>
      <protection hidden="1"/>
    </xf>
    <xf numFmtId="4" fontId="57" fillId="40" borderId="29" xfId="41" applyNumberFormat="1" applyFont="1" applyFill="1" applyBorder="1" applyAlignment="1" applyProtection="1">
      <alignment vertical="center"/>
    </xf>
    <xf numFmtId="4" fontId="57" fillId="40" borderId="61" xfId="41" applyNumberFormat="1" applyFont="1" applyFill="1" applyBorder="1" applyAlignment="1" applyProtection="1">
      <alignment vertical="center"/>
    </xf>
    <xf numFmtId="43" fontId="7" fillId="32" borderId="0" xfId="19" applyFont="1" applyFill="1" applyBorder="1" applyAlignment="1" applyProtection="1">
      <alignment vertical="center"/>
      <protection locked="0" hidden="1"/>
    </xf>
    <xf numFmtId="4" fontId="25" fillId="32" borderId="29" xfId="0" applyNumberFormat="1" applyFont="1" applyFill="1" applyBorder="1" applyProtection="1">
      <protection locked="0" hidden="1"/>
    </xf>
    <xf numFmtId="164" fontId="7" fillId="32" borderId="29" xfId="23" applyNumberFormat="1" applyFont="1" applyFill="1" applyBorder="1" applyProtection="1">
      <protection locked="0" hidden="1"/>
    </xf>
    <xf numFmtId="4" fontId="7" fillId="32" borderId="29" xfId="0" applyNumberFormat="1" applyFont="1" applyFill="1" applyBorder="1" applyProtection="1">
      <protection locked="0" hidden="1"/>
    </xf>
    <xf numFmtId="4" fontId="7" fillId="29" borderId="29" xfId="41" applyNumberFormat="1" applyFont="1" applyFill="1" applyBorder="1" applyAlignment="1" applyProtection="1">
      <alignment horizontal="left" vertical="center" indent="1"/>
      <protection hidden="1"/>
    </xf>
    <xf numFmtId="0" fontId="9" fillId="34" borderId="62" xfId="50" applyFont="1" applyFill="1" applyBorder="1" applyAlignment="1">
      <alignment horizontal="center"/>
    </xf>
    <xf numFmtId="0" fontId="9" fillId="0" borderId="63" xfId="51" applyFont="1" applyFill="1" applyBorder="1" applyAlignment="1"/>
    <xf numFmtId="0" fontId="9" fillId="0" borderId="63" xfId="50" applyFont="1" applyFill="1" applyBorder="1" applyAlignment="1">
      <alignment horizontal="right"/>
    </xf>
    <xf numFmtId="0" fontId="9" fillId="0" borderId="63" xfId="51" applyFont="1" applyFill="1" applyBorder="1" applyAlignment="1">
      <alignment horizontal="right"/>
    </xf>
    <xf numFmtId="0" fontId="9" fillId="0" borderId="63" xfId="50" applyFont="1" applyFill="1" applyBorder="1" applyAlignment="1"/>
    <xf numFmtId="0" fontId="9" fillId="0" borderId="63" xfId="50" applyFont="1" applyFill="1" applyBorder="1" applyAlignment="1">
      <alignment wrapText="1"/>
    </xf>
    <xf numFmtId="0" fontId="9" fillId="0" borderId="63" xfId="58" applyFont="1" applyFill="1" applyBorder="1" applyAlignment="1"/>
    <xf numFmtId="9" fontId="7" fillId="29" borderId="43" xfId="23" applyFont="1" applyFill="1" applyBorder="1" applyAlignment="1" applyProtection="1">
      <alignment vertical="center"/>
      <protection locked="0" hidden="1"/>
    </xf>
    <xf numFmtId="3" fontId="7" fillId="29" borderId="42" xfId="41" applyNumberFormat="1" applyFont="1" applyFill="1" applyBorder="1" applyAlignment="1" applyProtection="1">
      <alignment horizontal="center" vertical="center"/>
      <protection locked="0" hidden="1"/>
    </xf>
    <xf numFmtId="0" fontId="14" fillId="29" borderId="57" xfId="0" applyFont="1" applyFill="1" applyBorder="1"/>
    <xf numFmtId="0" fontId="58" fillId="0" borderId="0" xfId="62" applyFont="1" applyFill="1" applyAlignment="1">
      <alignment horizontal="left"/>
    </xf>
    <xf numFmtId="0" fontId="17" fillId="0" borderId="0" xfId="62" applyFont="1" applyFill="1" applyAlignment="1">
      <alignment horizontal="left"/>
    </xf>
    <xf numFmtId="0" fontId="17" fillId="0" borderId="0" xfId="62" applyFont="1" applyFill="1" applyAlignment="1">
      <alignment horizontal="right"/>
    </xf>
    <xf numFmtId="0" fontId="17" fillId="0" borderId="0" xfId="63" applyFont="1" applyFill="1" applyAlignment="1">
      <alignment horizontal="left"/>
    </xf>
    <xf numFmtId="0" fontId="58" fillId="0" borderId="0" xfId="0" applyFont="1" applyFill="1" applyAlignment="1">
      <alignment horizontal="left"/>
    </xf>
    <xf numFmtId="4" fontId="17" fillId="0" borderId="0" xfId="65" applyNumberFormat="1" applyFont="1" applyFill="1" applyAlignment="1">
      <alignment horizontal="right"/>
    </xf>
    <xf numFmtId="0" fontId="58" fillId="0" borderId="0" xfId="65" applyFont="1" applyFill="1" applyAlignment="1">
      <alignment horizontal="left"/>
    </xf>
    <xf numFmtId="0" fontId="17" fillId="0" borderId="0" xfId="65" applyFont="1" applyFill="1" applyAlignment="1">
      <alignment horizontal="left"/>
    </xf>
    <xf numFmtId="0" fontId="17" fillId="0" borderId="0" xfId="65" applyFont="1" applyFill="1" applyAlignment="1">
      <alignment horizontal="right"/>
    </xf>
    <xf numFmtId="0" fontId="58" fillId="0" borderId="0" xfId="66" applyFont="1" applyFill="1" applyAlignment="1">
      <alignment horizontal="left"/>
    </xf>
    <xf numFmtId="0" fontId="17" fillId="0" borderId="0" xfId="66" applyFont="1" applyFill="1" applyAlignment="1">
      <alignment horizontal="left"/>
    </xf>
    <xf numFmtId="0" fontId="17" fillId="0" borderId="0" xfId="66" applyFont="1" applyFill="1" applyAlignment="1">
      <alignment horizontal="right"/>
    </xf>
    <xf numFmtId="4" fontId="17" fillId="0" borderId="0" xfId="66" applyNumberFormat="1" applyFont="1" applyFill="1" applyAlignment="1">
      <alignment horizontal="right"/>
    </xf>
    <xf numFmtId="0" fontId="9" fillId="41" borderId="0" xfId="42" applyFont="1" applyFill="1" applyBorder="1" applyAlignment="1">
      <alignment horizontal="center" vertical="center"/>
    </xf>
    <xf numFmtId="0" fontId="11" fillId="41" borderId="0" xfId="0" applyFont="1" applyFill="1" applyBorder="1" applyAlignment="1">
      <alignment vertical="top"/>
    </xf>
    <xf numFmtId="0" fontId="7" fillId="32" borderId="0" xfId="0" applyFont="1" applyFill="1" applyBorder="1" applyAlignment="1" applyProtection="1">
      <alignment vertical="top" wrapText="1"/>
      <protection hidden="1"/>
    </xf>
    <xf numFmtId="0" fontId="11" fillId="41" borderId="28" xfId="0" applyFont="1" applyFill="1" applyBorder="1" applyAlignment="1">
      <alignment vertical="top"/>
    </xf>
    <xf numFmtId="0" fontId="7" fillId="29" borderId="28" xfId="0" applyFont="1" applyFill="1" applyBorder="1" applyAlignment="1">
      <alignment vertical="top" wrapText="1"/>
    </xf>
    <xf numFmtId="0" fontId="7" fillId="29" borderId="28" xfId="0" applyFont="1" applyFill="1" applyBorder="1" applyAlignment="1">
      <alignment wrapText="1"/>
    </xf>
    <xf numFmtId="0" fontId="7" fillId="32" borderId="28" xfId="0" applyFont="1" applyFill="1" applyBorder="1" applyAlignment="1">
      <alignment vertical="top" wrapText="1"/>
    </xf>
    <xf numFmtId="0" fontId="7" fillId="29" borderId="29" xfId="0" applyFont="1" applyFill="1" applyBorder="1" applyAlignment="1">
      <alignment vertical="top" wrapText="1"/>
    </xf>
    <xf numFmtId="0" fontId="7" fillId="29" borderId="29" xfId="0" applyFont="1" applyFill="1" applyBorder="1" applyAlignment="1">
      <alignment wrapText="1"/>
    </xf>
    <xf numFmtId="0" fontId="7" fillId="32" borderId="29" xfId="0" applyFont="1" applyFill="1" applyBorder="1" applyAlignment="1">
      <alignment vertical="top" wrapText="1"/>
    </xf>
    <xf numFmtId="0" fontId="7" fillId="32" borderId="28" xfId="0" applyNumberFormat="1" applyFont="1" applyFill="1" applyBorder="1" applyAlignment="1">
      <alignment vertical="top" wrapText="1"/>
    </xf>
    <xf numFmtId="0" fontId="7" fillId="32" borderId="28" xfId="0" applyNumberFormat="1" applyFont="1" applyFill="1" applyBorder="1" applyAlignment="1">
      <alignment horizontal="justify" vertical="top" wrapText="1"/>
    </xf>
    <xf numFmtId="0" fontId="11" fillId="41" borderId="0" xfId="0" applyFont="1" applyFill="1" applyBorder="1" applyAlignment="1">
      <alignment vertical="top" wrapText="1"/>
    </xf>
    <xf numFmtId="0" fontId="9" fillId="0" borderId="63" xfId="67" applyFont="1" applyFill="1" applyBorder="1" applyAlignment="1">
      <alignment wrapText="1"/>
    </xf>
    <xf numFmtId="4" fontId="9" fillId="0" borderId="63" xfId="67" applyNumberFormat="1" applyFont="1" applyFill="1" applyBorder="1" applyAlignment="1">
      <alignment horizontal="right" wrapText="1"/>
    </xf>
    <xf numFmtId="0" fontId="59" fillId="0" borderId="63" xfId="68" applyFont="1" applyFill="1" applyBorder="1" applyAlignment="1">
      <alignment wrapText="1"/>
    </xf>
    <xf numFmtId="0" fontId="59" fillId="0" borderId="63" xfId="68" applyFont="1" applyFill="1" applyBorder="1" applyAlignment="1">
      <alignment horizontal="right" wrapText="1"/>
    </xf>
    <xf numFmtId="4" fontId="59" fillId="0" borderId="63" xfId="68" applyNumberFormat="1" applyFont="1" applyFill="1" applyBorder="1" applyAlignment="1">
      <alignment horizontal="right" wrapText="1"/>
    </xf>
    <xf numFmtId="4" fontId="13" fillId="0" borderId="65" xfId="0" applyNumberFormat="1" applyFont="1" applyBorder="1"/>
    <xf numFmtId="4" fontId="13" fillId="0" borderId="70" xfId="0" applyNumberFormat="1" applyFont="1" applyBorder="1"/>
    <xf numFmtId="4" fontId="13" fillId="0" borderId="35" xfId="0" applyNumberFormat="1" applyFont="1" applyBorder="1"/>
    <xf numFmtId="4" fontId="13" fillId="0" borderId="41" xfId="0" applyNumberFormat="1" applyFont="1" applyBorder="1"/>
    <xf numFmtId="1" fontId="13" fillId="0" borderId="37" xfId="0" applyNumberFormat="1" applyFont="1" applyFill="1" applyBorder="1"/>
    <xf numFmtId="4" fontId="13" fillId="0" borderId="38" xfId="0" applyNumberFormat="1" applyFont="1" applyFill="1" applyBorder="1" applyAlignment="1">
      <alignment horizontal="left" vertical="center"/>
    </xf>
    <xf numFmtId="1" fontId="13" fillId="31" borderId="0" xfId="0" applyNumberFormat="1" applyFont="1" applyFill="1" applyBorder="1"/>
    <xf numFmtId="4" fontId="13" fillId="0" borderId="0" xfId="0" applyNumberFormat="1" applyFont="1" applyFill="1" applyBorder="1" applyAlignment="1">
      <alignment horizontal="left" vertical="center"/>
    </xf>
    <xf numFmtId="0" fontId="3" fillId="0" borderId="0" xfId="69"/>
    <xf numFmtId="0" fontId="17" fillId="0" borderId="0" xfId="57" applyFont="1" applyFill="1" applyAlignment="1">
      <alignment horizontal="left"/>
    </xf>
    <xf numFmtId="0" fontId="17" fillId="0" borderId="0" xfId="57" applyFont="1" applyFill="1" applyAlignment="1">
      <alignment horizontal="right"/>
    </xf>
    <xf numFmtId="4" fontId="17" fillId="0" borderId="0" xfId="57" applyNumberFormat="1" applyFont="1" applyFill="1" applyAlignment="1">
      <alignment horizontal="right"/>
    </xf>
    <xf numFmtId="0" fontId="58" fillId="0" borderId="0" xfId="64" applyFont="1" applyFill="1" applyAlignment="1">
      <alignment horizontal="left"/>
    </xf>
    <xf numFmtId="0" fontId="17" fillId="0" borderId="0" xfId="64" applyFont="1" applyFill="1" applyAlignment="1">
      <alignment horizontal="left"/>
    </xf>
    <xf numFmtId="0" fontId="17" fillId="0" borderId="0" xfId="64" applyFont="1" applyFill="1" applyAlignment="1">
      <alignment horizontal="right"/>
    </xf>
    <xf numFmtId="0" fontId="5" fillId="0" borderId="0" xfId="64"/>
    <xf numFmtId="0" fontId="9" fillId="0" borderId="63" xfId="22" applyFont="1" applyFill="1" applyBorder="1" applyAlignment="1"/>
    <xf numFmtId="0" fontId="9" fillId="0" borderId="63" xfId="22" applyFont="1" applyFill="1" applyBorder="1" applyAlignment="1">
      <alignment horizontal="right"/>
    </xf>
    <xf numFmtId="4" fontId="9" fillId="0" borderId="63" xfId="22" applyNumberFormat="1" applyFont="1" applyFill="1" applyBorder="1" applyAlignment="1">
      <alignment horizontal="right"/>
    </xf>
    <xf numFmtId="0" fontId="9" fillId="0" borderId="63" xfId="81" applyFont="1" applyFill="1" applyBorder="1" applyAlignment="1">
      <alignment wrapText="1"/>
    </xf>
    <xf numFmtId="0" fontId="9" fillId="0" borderId="63" xfId="81" applyFont="1" applyFill="1" applyBorder="1" applyAlignment="1">
      <alignment horizontal="right" wrapText="1"/>
    </xf>
    <xf numFmtId="4" fontId="9" fillId="0" borderId="63" xfId="81" applyNumberFormat="1" applyFont="1" applyFill="1" applyBorder="1" applyAlignment="1">
      <alignment horizontal="right" wrapText="1"/>
    </xf>
    <xf numFmtId="4" fontId="13" fillId="0" borderId="58" xfId="0" applyNumberFormat="1" applyFont="1" applyBorder="1"/>
    <xf numFmtId="4" fontId="13" fillId="0" borderId="37" xfId="0" applyNumberFormat="1" applyFont="1" applyFill="1" applyBorder="1" applyAlignment="1">
      <alignment horizontal="left" vertical="center"/>
    </xf>
    <xf numFmtId="4" fontId="13" fillId="0" borderId="36" xfId="0" applyNumberFormat="1" applyFont="1" applyFill="1" applyBorder="1" applyAlignment="1">
      <alignment horizontal="left" vertical="center"/>
    </xf>
    <xf numFmtId="4" fontId="13" fillId="0" borderId="41" xfId="0" applyNumberFormat="1" applyFont="1" applyFill="1" applyBorder="1" applyAlignment="1">
      <alignment horizontal="left" vertical="center"/>
    </xf>
    <xf numFmtId="4" fontId="13" fillId="0" borderId="40" xfId="0" applyNumberFormat="1" applyFont="1" applyFill="1" applyBorder="1" applyAlignment="1">
      <alignment horizontal="left" vertical="center"/>
    </xf>
    <xf numFmtId="4" fontId="13" fillId="36" borderId="65" xfId="0" applyNumberFormat="1" applyFont="1" applyFill="1" applyBorder="1"/>
    <xf numFmtId="4" fontId="13" fillId="0" borderId="65" xfId="0" applyNumberFormat="1" applyFont="1" applyBorder="1" applyAlignment="1">
      <alignment wrapText="1"/>
    </xf>
    <xf numFmtId="4" fontId="13" fillId="0" borderId="70" xfId="0" applyNumberFormat="1" applyFont="1" applyBorder="1" applyAlignment="1">
      <alignment wrapText="1"/>
    </xf>
    <xf numFmtId="0" fontId="62" fillId="0" borderId="63" xfId="82" applyFont="1" applyFill="1" applyBorder="1" applyAlignment="1">
      <alignment wrapText="1"/>
    </xf>
    <xf numFmtId="0" fontId="62" fillId="0" borderId="63" xfId="82" applyFont="1" applyFill="1" applyBorder="1" applyAlignment="1">
      <alignment horizontal="right" wrapText="1"/>
    </xf>
    <xf numFmtId="4" fontId="62" fillId="0" borderId="63" xfId="82" applyNumberFormat="1" applyFont="1" applyFill="1" applyBorder="1" applyAlignment="1">
      <alignment horizontal="right" wrapText="1"/>
    </xf>
    <xf numFmtId="0" fontId="62" fillId="0" borderId="63" xfId="92" applyFont="1" applyFill="1" applyBorder="1" applyAlignment="1">
      <alignment wrapText="1"/>
    </xf>
    <xf numFmtId="0" fontId="62" fillId="0" borderId="63" xfId="92" applyFont="1" applyFill="1" applyBorder="1" applyAlignment="1">
      <alignment horizontal="right" wrapText="1"/>
    </xf>
    <xf numFmtId="4" fontId="62" fillId="0" borderId="63" xfId="92" applyNumberFormat="1" applyFont="1" applyFill="1" applyBorder="1" applyAlignment="1">
      <alignment horizontal="right" wrapText="1"/>
    </xf>
    <xf numFmtId="4" fontId="7" fillId="0" borderId="65" xfId="0" applyNumberFormat="1" applyFont="1" applyBorder="1"/>
    <xf numFmtId="4" fontId="7" fillId="0" borderId="71" xfId="0" applyNumberFormat="1" applyFont="1" applyBorder="1"/>
    <xf numFmtId="4" fontId="7" fillId="0" borderId="70" xfId="0" applyNumberFormat="1" applyFont="1" applyBorder="1"/>
    <xf numFmtId="4" fontId="18" fillId="36" borderId="67" xfId="0" applyNumberFormat="1" applyFont="1" applyFill="1" applyBorder="1"/>
    <xf numFmtId="4" fontId="7" fillId="0" borderId="35" xfId="0" applyNumberFormat="1" applyFont="1" applyBorder="1"/>
    <xf numFmtId="4" fontId="7" fillId="0" borderId="36" xfId="0" applyNumberFormat="1" applyFont="1" applyBorder="1"/>
    <xf numFmtId="4" fontId="7" fillId="0" borderId="68" xfId="0" applyNumberFormat="1" applyFont="1" applyBorder="1"/>
    <xf numFmtId="4" fontId="11" fillId="31" borderId="72" xfId="0" applyNumberFormat="1" applyFont="1" applyFill="1" applyBorder="1"/>
    <xf numFmtId="1" fontId="7" fillId="0" borderId="65" xfId="0" applyNumberFormat="1" applyFont="1" applyFill="1" applyBorder="1"/>
    <xf numFmtId="1" fontId="7" fillId="0" borderId="66" xfId="0" applyNumberFormat="1" applyFont="1" applyFill="1" applyBorder="1"/>
    <xf numFmtId="1" fontId="7" fillId="0" borderId="35" xfId="0" applyNumberFormat="1" applyFont="1" applyFill="1" applyBorder="1"/>
    <xf numFmtId="1" fontId="7" fillId="0" borderId="41" xfId="0" applyNumberFormat="1" applyFont="1" applyFill="1" applyBorder="1"/>
    <xf numFmtId="1" fontId="11" fillId="31" borderId="72" xfId="0" applyNumberFormat="1" applyFont="1" applyFill="1" applyBorder="1"/>
    <xf numFmtId="1" fontId="11" fillId="37" borderId="65" xfId="0" applyNumberFormat="1" applyFont="1" applyFill="1" applyBorder="1"/>
    <xf numFmtId="1" fontId="11" fillId="31" borderId="65" xfId="0" applyNumberFormat="1" applyFont="1" applyFill="1" applyBorder="1"/>
    <xf numFmtId="1" fontId="7" fillId="0" borderId="65" xfId="0" applyNumberFormat="1" applyFont="1" applyBorder="1"/>
    <xf numFmtId="1" fontId="7" fillId="0" borderId="71" xfId="0" applyNumberFormat="1" applyFont="1" applyBorder="1"/>
    <xf numFmtId="4" fontId="7" fillId="0" borderId="38" xfId="0" applyNumberFormat="1" applyFont="1" applyBorder="1"/>
    <xf numFmtId="1" fontId="7" fillId="0" borderId="71" xfId="0" applyNumberFormat="1" applyFont="1" applyFill="1" applyBorder="1"/>
    <xf numFmtId="4" fontId="7" fillId="0" borderId="69" xfId="0" applyNumberFormat="1" applyFont="1" applyBorder="1"/>
    <xf numFmtId="4" fontId="18" fillId="36" borderId="66" xfId="0" applyNumberFormat="1" applyFont="1" applyFill="1" applyBorder="1"/>
    <xf numFmtId="1" fontId="7" fillId="0" borderId="68" xfId="0" applyNumberFormat="1" applyFont="1" applyFill="1" applyBorder="1"/>
    <xf numFmtId="4" fontId="7" fillId="0" borderId="68" xfId="0" applyNumberFormat="1" applyFont="1" applyFill="1" applyBorder="1"/>
    <xf numFmtId="4" fontId="7" fillId="0" borderId="73" xfId="0" applyNumberFormat="1" applyFont="1" applyFill="1" applyBorder="1"/>
    <xf numFmtId="4" fontId="7" fillId="0" borderId="73" xfId="0" applyNumberFormat="1" applyFont="1" applyFill="1" applyBorder="1" applyAlignment="1">
      <alignment horizontal="center" textRotation="90"/>
    </xf>
    <xf numFmtId="4" fontId="7" fillId="0" borderId="74" xfId="0" applyNumberFormat="1" applyFont="1" applyFill="1" applyBorder="1" applyAlignment="1">
      <alignment horizontal="center" textRotation="90"/>
    </xf>
    <xf numFmtId="1" fontId="7" fillId="0" borderId="38" xfId="0" applyNumberFormat="1" applyFont="1" applyFill="1" applyBorder="1"/>
    <xf numFmtId="1" fontId="7" fillId="0" borderId="37" xfId="0" applyNumberFormat="1" applyFont="1" applyFill="1" applyBorder="1"/>
    <xf numFmtId="4" fontId="7" fillId="0" borderId="38" xfId="0" applyNumberFormat="1" applyFont="1" applyFill="1" applyBorder="1"/>
    <xf numFmtId="4" fontId="7" fillId="0" borderId="24" xfId="0" applyNumberFormat="1" applyFont="1" applyFill="1" applyBorder="1" applyAlignment="1">
      <alignment horizontal="center" textRotation="90"/>
    </xf>
    <xf numFmtId="4" fontId="7" fillId="0" borderId="24" xfId="0" applyNumberFormat="1" applyFont="1" applyFill="1" applyBorder="1" applyAlignment="1">
      <alignment horizontal="center" vertical="center" textRotation="90"/>
    </xf>
    <xf numFmtId="4" fontId="7" fillId="0" borderId="0" xfId="0" applyNumberFormat="1" applyFont="1" applyFill="1" applyBorder="1" applyAlignment="1">
      <alignment horizontal="center" vertical="center" textRotation="90"/>
    </xf>
    <xf numFmtId="1" fontId="7" fillId="31" borderId="71" xfId="0" applyNumberFormat="1" applyFont="1" applyFill="1" applyBorder="1"/>
    <xf numFmtId="4" fontId="7" fillId="0" borderId="65" xfId="0" applyNumberFormat="1" applyFont="1" applyFill="1" applyBorder="1" applyAlignment="1"/>
    <xf numFmtId="4" fontId="7" fillId="39" borderId="64" xfId="0" applyNumberFormat="1" applyFont="1" applyFill="1" applyBorder="1" applyAlignment="1">
      <alignment textRotation="90"/>
    </xf>
    <xf numFmtId="4" fontId="7" fillId="0" borderId="38" xfId="0" applyNumberFormat="1" applyFont="1" applyFill="1" applyBorder="1" applyAlignment="1"/>
    <xf numFmtId="1" fontId="7" fillId="31" borderId="0" xfId="0" applyNumberFormat="1" applyFont="1" applyFill="1" applyBorder="1"/>
    <xf numFmtId="4" fontId="7" fillId="0" borderId="0" xfId="0" applyNumberFormat="1" applyFont="1" applyFill="1" applyBorder="1" applyAlignment="1">
      <alignment horizontal="left" vertical="center"/>
    </xf>
    <xf numFmtId="4" fontId="7" fillId="0" borderId="68" xfId="0" applyNumberFormat="1" applyFont="1" applyFill="1" applyBorder="1" applyAlignment="1">
      <alignment horizontal="left" vertical="center"/>
    </xf>
    <xf numFmtId="4" fontId="7" fillId="0" borderId="39" xfId="0" applyNumberFormat="1" applyFont="1" applyFill="1" applyBorder="1" applyAlignment="1">
      <alignment horizontal="left" vertical="center"/>
    </xf>
    <xf numFmtId="4" fontId="7" fillId="0" borderId="40" xfId="0" applyNumberFormat="1" applyFont="1" applyFill="1" applyBorder="1"/>
    <xf numFmtId="4" fontId="7" fillId="0" borderId="38" xfId="0" applyNumberFormat="1" applyFont="1" applyFill="1" applyBorder="1" applyAlignment="1">
      <alignment textRotation="90"/>
    </xf>
    <xf numFmtId="4" fontId="7" fillId="0" borderId="68" xfId="0" applyNumberFormat="1" applyFont="1" applyFill="1" applyBorder="1" applyAlignment="1">
      <alignment horizontal="center"/>
    </xf>
    <xf numFmtId="4" fontId="7" fillId="0" borderId="37" xfId="0" applyNumberFormat="1" applyFont="1" applyFill="1" applyBorder="1"/>
    <xf numFmtId="4" fontId="7" fillId="0" borderId="38" xfId="0" applyNumberFormat="1" applyFont="1" applyFill="1" applyBorder="1" applyAlignment="1">
      <alignment horizontal="left" vertical="center"/>
    </xf>
    <xf numFmtId="1" fontId="7" fillId="0" borderId="68" xfId="0" applyNumberFormat="1" applyFont="1" applyFill="1" applyBorder="1" applyAlignment="1">
      <alignment horizontal="center"/>
    </xf>
    <xf numFmtId="1" fontId="7" fillId="0" borderId="0" xfId="0" applyNumberFormat="1" applyFont="1" applyFill="1" applyBorder="1"/>
    <xf numFmtId="0" fontId="7" fillId="29" borderId="28" xfId="80" applyFont="1" applyFill="1" applyBorder="1" applyAlignment="1">
      <alignment vertical="top" wrapText="1"/>
    </xf>
    <xf numFmtId="0" fontId="7" fillId="29" borderId="28" xfId="80" applyFont="1" applyFill="1" applyBorder="1" applyAlignment="1">
      <alignment wrapText="1"/>
    </xf>
    <xf numFmtId="0" fontId="7" fillId="32" borderId="28" xfId="80" applyFont="1" applyFill="1" applyBorder="1" applyAlignment="1">
      <alignment vertical="top" wrapText="1"/>
    </xf>
    <xf numFmtId="4" fontId="7" fillId="0" borderId="0" xfId="0" applyNumberFormat="1" applyFont="1" applyFill="1" applyBorder="1" applyAlignment="1">
      <alignment textRotation="90"/>
    </xf>
    <xf numFmtId="1" fontId="7" fillId="0" borderId="0" xfId="0" applyNumberFormat="1" applyFont="1" applyFill="1" applyBorder="1" applyAlignment="1">
      <alignment horizontal="center"/>
    </xf>
    <xf numFmtId="0" fontId="7" fillId="0" borderId="0" xfId="41" applyFont="1" applyAlignment="1">
      <alignment vertical="center"/>
    </xf>
    <xf numFmtId="0" fontId="9" fillId="0" borderId="63" xfId="51" applyFont="1" applyFill="1" applyBorder="1" applyAlignment="1"/>
    <xf numFmtId="0" fontId="9" fillId="0" borderId="63" xfId="50" applyFont="1" applyFill="1" applyBorder="1" applyAlignment="1">
      <alignment horizontal="right"/>
    </xf>
    <xf numFmtId="0" fontId="9" fillId="0" borderId="63" xfId="51" applyFont="1" applyFill="1" applyBorder="1" applyAlignment="1">
      <alignment horizontal="right"/>
    </xf>
    <xf numFmtId="0" fontId="9" fillId="0" borderId="63" xfId="50" applyFont="1" applyFill="1" applyBorder="1" applyAlignment="1"/>
    <xf numFmtId="0" fontId="11" fillId="35" borderId="28" xfId="0" applyFont="1" applyFill="1" applyBorder="1" applyAlignment="1">
      <alignment horizontal="left" vertical="top"/>
    </xf>
    <xf numFmtId="0" fontId="11" fillId="35" borderId="0" xfId="0" applyFont="1" applyFill="1" applyBorder="1" applyAlignment="1">
      <alignment horizontal="left" vertical="top"/>
    </xf>
    <xf numFmtId="0" fontId="53" fillId="27" borderId="0" xfId="20" applyFont="1" applyFill="1" applyBorder="1" applyAlignment="1" applyProtection="1">
      <alignment horizontal="center" vertical="center"/>
    </xf>
    <xf numFmtId="0" fontId="25" fillId="27" borderId="0" xfId="42" applyFont="1" applyFill="1" applyBorder="1" applyAlignment="1">
      <alignment horizontal="center" vertical="center"/>
    </xf>
    <xf numFmtId="0" fontId="9" fillId="42" borderId="0" xfId="42" applyFont="1" applyFill="1" applyBorder="1" applyAlignment="1">
      <alignment horizontal="center" vertical="center"/>
    </xf>
    <xf numFmtId="0" fontId="24" fillId="35" borderId="24" xfId="20" applyFont="1" applyFill="1" applyBorder="1" applyAlignment="1" applyProtection="1">
      <alignment horizontal="center" vertical="center"/>
    </xf>
    <xf numFmtId="0" fontId="24" fillId="35" borderId="0" xfId="20" applyFont="1" applyFill="1" applyBorder="1" applyAlignment="1" applyProtection="1">
      <alignment horizontal="center" vertical="center"/>
    </xf>
    <xf numFmtId="0" fontId="24" fillId="35" borderId="25" xfId="20" applyFont="1" applyFill="1" applyBorder="1" applyAlignment="1" applyProtection="1">
      <alignment horizontal="center" vertical="center"/>
    </xf>
    <xf numFmtId="0" fontId="33" fillId="0" borderId="24" xfId="20" applyFont="1" applyFill="1" applyBorder="1" applyAlignment="1" applyProtection="1">
      <alignment horizontal="center"/>
    </xf>
    <xf numFmtId="0" fontId="33" fillId="0" borderId="0" xfId="20" applyFont="1" applyFill="1" applyBorder="1" applyAlignment="1" applyProtection="1">
      <alignment horizontal="center"/>
    </xf>
    <xf numFmtId="0" fontId="33" fillId="0" borderId="25" xfId="20" applyFont="1" applyFill="1" applyBorder="1" applyAlignment="1" applyProtection="1">
      <alignment horizontal="center"/>
    </xf>
    <xf numFmtId="0" fontId="30" fillId="0" borderId="24" xfId="20" applyFont="1" applyFill="1" applyBorder="1" applyAlignment="1" applyProtection="1">
      <alignment horizontal="center"/>
    </xf>
    <xf numFmtId="0" fontId="30" fillId="0" borderId="0" xfId="20" applyFont="1" applyFill="1" applyBorder="1" applyAlignment="1" applyProtection="1">
      <alignment horizontal="center"/>
    </xf>
    <xf numFmtId="0" fontId="30" fillId="0" borderId="25" xfId="20" applyFont="1" applyFill="1" applyBorder="1" applyAlignment="1" applyProtection="1">
      <alignment horizontal="center"/>
    </xf>
    <xf numFmtId="0" fontId="7" fillId="24" borderId="47" xfId="0" applyFont="1" applyFill="1" applyBorder="1" applyAlignment="1">
      <alignment horizontal="center" textRotation="90"/>
    </xf>
    <xf numFmtId="0" fontId="7" fillId="24" borderId="10" xfId="0" applyFont="1" applyFill="1" applyBorder="1" applyAlignment="1">
      <alignment horizontal="center" textRotation="90"/>
    </xf>
    <xf numFmtId="0" fontId="7" fillId="24" borderId="48" xfId="0" applyFont="1" applyFill="1" applyBorder="1" applyAlignment="1">
      <alignment horizontal="center" textRotation="90"/>
    </xf>
    <xf numFmtId="0" fontId="7" fillId="24" borderId="52" xfId="0" applyFont="1" applyFill="1" applyBorder="1" applyAlignment="1">
      <alignment horizontal="center" textRotation="90"/>
    </xf>
    <xf numFmtId="0" fontId="7" fillId="24" borderId="53" xfId="0" applyFont="1" applyFill="1" applyBorder="1" applyAlignment="1">
      <alignment horizontal="center" textRotation="90"/>
    </xf>
    <xf numFmtId="0" fontId="7" fillId="24" borderId="54" xfId="0" applyFont="1" applyFill="1" applyBorder="1" applyAlignment="1">
      <alignment horizontal="center" textRotation="90"/>
    </xf>
    <xf numFmtId="0" fontId="11" fillId="38" borderId="49" xfId="0" applyFont="1" applyFill="1" applyBorder="1" applyAlignment="1">
      <alignment horizontal="center" textRotation="90"/>
    </xf>
    <xf numFmtId="0" fontId="11" fillId="38" borderId="50" xfId="0" applyFont="1" applyFill="1" applyBorder="1" applyAlignment="1">
      <alignment horizontal="center" textRotation="90"/>
    </xf>
    <xf numFmtId="0" fontId="11" fillId="38" borderId="51" xfId="0" applyFont="1" applyFill="1" applyBorder="1" applyAlignment="1">
      <alignment horizontal="center" textRotation="90"/>
    </xf>
    <xf numFmtId="0" fontId="7" fillId="24" borderId="49" xfId="0" applyFont="1" applyFill="1" applyBorder="1" applyAlignment="1">
      <alignment horizontal="center" textRotation="90"/>
    </xf>
    <xf numFmtId="0" fontId="7" fillId="24" borderId="50" xfId="0" applyFont="1" applyFill="1" applyBorder="1" applyAlignment="1">
      <alignment horizontal="center" textRotation="90"/>
    </xf>
    <xf numFmtId="0" fontId="7" fillId="24" borderId="51" xfId="0" applyFont="1" applyFill="1" applyBorder="1" applyAlignment="1">
      <alignment horizontal="center" textRotation="90"/>
    </xf>
    <xf numFmtId="0" fontId="7" fillId="24" borderId="55" xfId="0" applyFont="1" applyFill="1" applyBorder="1" applyAlignment="1">
      <alignment horizontal="center" textRotation="90"/>
    </xf>
  </cellXfs>
  <cellStyles count="99">
    <cellStyle name="20% - Акцент1" xfId="1"/>
    <cellStyle name="20% - Акцент2" xfId="2"/>
    <cellStyle name="20% - Акцент3" xfId="3"/>
    <cellStyle name="20% - Акцент4" xfId="4"/>
    <cellStyle name="20% - Акцент5" xfId="5"/>
    <cellStyle name="20% - Акцент6" xfId="6"/>
    <cellStyle name="40% - Акцент1" xfId="7"/>
    <cellStyle name="40% - Акцент2" xfId="8"/>
    <cellStyle name="40% - Акцент3" xfId="9"/>
    <cellStyle name="40% - Акцент4" xfId="10"/>
    <cellStyle name="40% - Акцент5" xfId="11"/>
    <cellStyle name="40% - Акцент6" xfId="12"/>
    <cellStyle name="60% - Акцент1" xfId="13"/>
    <cellStyle name="60% - Акцент2" xfId="14"/>
    <cellStyle name="60% - Акцент3" xfId="15"/>
    <cellStyle name="60% - Акцент4" xfId="16"/>
    <cellStyle name="60% - Акцент5" xfId="17"/>
    <cellStyle name="60% - Акцент6" xfId="18"/>
    <cellStyle name="Comma" xfId="19" builtinId="3"/>
    <cellStyle name="Comma 2" xfId="52"/>
    <cellStyle name="Comma 3" xfId="71"/>
    <cellStyle name="Hyperlink" xfId="20" builtinId="8"/>
    <cellStyle name="Normal" xfId="0" builtinId="0"/>
    <cellStyle name="Normal 10" xfId="60"/>
    <cellStyle name="Normal 10 2" xfId="80"/>
    <cellStyle name="Normal 10 3" xfId="89"/>
    <cellStyle name="Normal 2" xfId="53"/>
    <cellStyle name="Normal 2 2" xfId="54"/>
    <cellStyle name="Normal 2 3" xfId="49"/>
    <cellStyle name="Normal 2 4" xfId="78"/>
    <cellStyle name="Normal 3" xfId="55"/>
    <cellStyle name="Normal 3 2" xfId="79"/>
    <cellStyle name="Normal 4" xfId="70"/>
    <cellStyle name="Normal 5" xfId="69"/>
    <cellStyle name="Normal 6" xfId="96"/>
    <cellStyle name="Normal 7" xfId="97"/>
    <cellStyle name="Normal 9" xfId="61"/>
    <cellStyle name="Normal 9 2" xfId="91"/>
    <cellStyle name="Normal 9 2 2" xfId="95"/>
    <cellStyle name="Normal 9 3" xfId="90"/>
    <cellStyle name="Normal 9 3 2" xfId="94"/>
    <cellStyle name="Normal 9 4" xfId="83"/>
    <cellStyle name="Normal 9 4 2" xfId="98"/>
    <cellStyle name="Normal 9 5" xfId="93"/>
    <cellStyle name="Normal_Enterprise" xfId="64"/>
    <cellStyle name="Normal_Home+SOHO" xfId="63"/>
    <cellStyle name="Normal_Hosted" xfId="65"/>
    <cellStyle name="Normal_Media" xfId="66"/>
    <cellStyle name="Normal_MigrationList" xfId="21"/>
    <cellStyle name="Normal_ProductList" xfId="58"/>
    <cellStyle name="Normal_ProductList_ProductList" xfId="51"/>
    <cellStyle name="Normal_SaleListHome+SOHO" xfId="68"/>
    <cellStyle name="Normal_SaleListHome+SOHO_1" xfId="67"/>
    <cellStyle name="Normal_SaleListSMB+Enterprise" xfId="22"/>
    <cellStyle name="Normal_SaleListSMB+Enterprise_1" xfId="82"/>
    <cellStyle name="Normal_SaleListSMB+Enterprise_2" xfId="92"/>
    <cellStyle name="Normal_SaleListSMB+Enterprise_2 2" xfId="81"/>
    <cellStyle name="Normal_Sheet1" xfId="59"/>
    <cellStyle name="Normal_Sheet1_ProductList" xfId="50"/>
    <cellStyle name="Normal_Sheet2" xfId="62"/>
    <cellStyle name="Percent" xfId="23" builtinId="5"/>
    <cellStyle name="Percent 2" xfId="56"/>
    <cellStyle name="Percent 3" xfId="72"/>
    <cellStyle name="Акцент1" xfId="24"/>
    <cellStyle name="Акцент2" xfId="25"/>
    <cellStyle name="Акцент3" xfId="26"/>
    <cellStyle name="Акцент4" xfId="27"/>
    <cellStyle name="Акцент5" xfId="28"/>
    <cellStyle name="Акцент6" xfId="29"/>
    <cellStyle name="Ввод " xfId="30"/>
    <cellStyle name="Ввод  2" xfId="73"/>
    <cellStyle name="Ввод  3" xfId="84"/>
    <cellStyle name="Вывод" xfId="31"/>
    <cellStyle name="Вывод 2" xfId="74"/>
    <cellStyle name="Вывод 3" xfId="85"/>
    <cellStyle name="Вычисление" xfId="32"/>
    <cellStyle name="Вычисление 2" xfId="75"/>
    <cellStyle name="Вычисление 3" xfId="86"/>
    <cellStyle name="Заголовок 1" xfId="33"/>
    <cellStyle name="Заголовок 2" xfId="34"/>
    <cellStyle name="Заголовок 3" xfId="35"/>
    <cellStyle name="Заголовок 4" xfId="36"/>
    <cellStyle name="Итог" xfId="37"/>
    <cellStyle name="Итог 2" xfId="76"/>
    <cellStyle name="Итог 3" xfId="87"/>
    <cellStyle name="Контрольная ячейка" xfId="38"/>
    <cellStyle name="Название" xfId="39"/>
    <cellStyle name="Нейтральный" xfId="40"/>
    <cellStyle name="Обычный_KasperskyPriceListEngTotal" xfId="41"/>
    <cellStyle name="Обычный_Licence" xfId="42"/>
    <cellStyle name="Обычный_pl_LO_ENT_current_1 2" xfId="57"/>
    <cellStyle name="Плохой" xfId="43"/>
    <cellStyle name="Пояснение" xfId="44"/>
    <cellStyle name="Примечание" xfId="45"/>
    <cellStyle name="Примечание 2" xfId="77"/>
    <cellStyle name="Примечание 3" xfId="88"/>
    <cellStyle name="Связанная ячейка" xfId="46"/>
    <cellStyle name="Текст предупреждения" xfId="47"/>
    <cellStyle name="Хороший" xfId="48"/>
  </cellStyles>
  <dxfs count="856"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alignment wrapText="1" readingOrder="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1" formatCode="0"/>
      <fill>
        <patternFill patternType="solid">
          <fgColor indexed="17"/>
          <bgColor indexed="64"/>
        </patternFill>
      </fill>
    </dxf>
    <dxf>
      <font>
        <sz val="8"/>
        <name val="Arial Narrow"/>
        <scheme val="none"/>
      </font>
      <numFmt numFmtId="1" formatCode="0"/>
      <fill>
        <patternFill patternType="solid">
          <fgColor indexed="17"/>
          <bgColor indexed="64"/>
        </patternFill>
      </fill>
    </dxf>
    <dxf>
      <font>
        <sz val="8"/>
        <name val="Arial Narrow"/>
        <scheme val="none"/>
      </font>
      <numFmt numFmtId="4" formatCode="#,##0.00"/>
      <alignment horizontal="left" vertical="center" readingOrder="0"/>
    </dxf>
    <dxf>
      <font>
        <sz val="8"/>
        <name val="Arial Narrow"/>
        <scheme val="none"/>
      </font>
      <numFmt numFmtId="4" formatCode="#,##0.00"/>
      <alignment horizontal="left" vertical="center" readingOrder="0"/>
    </dxf>
    <dxf>
      <alignment textRotation="0" readingOrder="0"/>
    </dxf>
    <dxf>
      <alignment textRotation="0" readingOrder="0"/>
    </dxf>
    <dxf>
      <fill>
        <patternFill patternType="solid">
          <bgColor indexed="17"/>
        </patternFill>
      </fill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ill>
        <patternFill patternType="none">
          <bgColor indexed="65"/>
        </patternFill>
      </fill>
      <border>
        <top/>
        <bottom/>
      </border>
    </dxf>
    <dxf>
      <font>
        <sz val="8"/>
        <name val="Arial Narrow"/>
        <scheme val="none"/>
      </font>
      <numFmt numFmtId="4" formatCode="#,##0.00"/>
      <fill>
        <patternFill patternType="solid">
          <fgColor indexed="22"/>
          <bgColor indexed="64"/>
        </patternFill>
      </fill>
    </dxf>
    <dxf>
      <fill>
        <patternFill patternType="solid">
          <bgColor indexed="22"/>
        </patternFill>
      </fill>
      <border>
        <left/>
        <right/>
        <top style="thin">
          <color indexed="17"/>
        </top>
        <bottom style="thin">
          <color indexed="17"/>
        </bottom>
      </border>
    </dxf>
    <dxf>
      <fill>
        <patternFill patternType="none">
          <bgColor indexed="65"/>
        </patternFill>
      </fill>
      <border>
        <left/>
        <bottom/>
      </border>
    </dxf>
    <dxf>
      <numFmt numFmtId="1" formatCode="0"/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name val="Arial Narrow"/>
        <scheme val="none"/>
      </font>
    </dxf>
    <dxf>
      <font>
        <sz val="8"/>
      </font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ill>
        <patternFill patternType="none">
          <bgColor auto="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ill>
        <patternFill patternType="solid">
          <fgColor indexed="64"/>
          <bgColor rgb="FF006E56"/>
        </patternFill>
      </fill>
    </dxf>
    <dxf>
      <fill>
        <patternFill patternType="solid">
          <fgColor indexed="64"/>
          <bgColor rgb="FF006E56"/>
        </patternFill>
      </fill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1" formatCode="0"/>
      <alignment horizontal="center" readingOrder="0"/>
    </dxf>
    <dxf>
      <fill>
        <patternFill patternType="solid">
          <bgColor indexed="17"/>
        </patternFill>
      </fill>
    </dxf>
    <dxf>
      <alignment textRotation="90" readingOrder="0"/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ill>
        <patternFill patternType="none">
          <bgColor indexed="65"/>
        </patternFill>
      </fill>
      <border>
        <top/>
        <bottom/>
      </border>
    </dxf>
    <dxf>
      <font>
        <sz val="8"/>
        <name val="Arial Narrow"/>
        <scheme val="none"/>
      </font>
      <numFmt numFmtId="4" formatCode="#,##0.00"/>
      <fill>
        <patternFill patternType="solid">
          <fgColor indexed="22"/>
          <bgColor indexed="64"/>
        </patternFill>
      </fill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ill>
        <patternFill patternType="solid">
          <bgColor indexed="22"/>
        </patternFill>
      </fill>
      <border>
        <left/>
        <right/>
        <top style="thin">
          <color indexed="17"/>
        </top>
        <bottom style="thin">
          <color indexed="17"/>
        </bottom>
      </border>
    </dxf>
    <dxf>
      <font>
        <color auto="1"/>
      </font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border>
        <left/>
        <right/>
        <top/>
        <bottom/>
      </border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numFmt numFmtId="1" formatCode="0"/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color indexed="9"/>
      </font>
    </dxf>
    <dxf>
      <fill>
        <patternFill patternType="solid">
          <bgColor indexed="17"/>
        </patternFill>
      </fill>
    </dxf>
    <dxf>
      <font>
        <name val="Arial Narrow"/>
        <scheme val="none"/>
      </font>
    </dxf>
    <dxf>
      <font>
        <sz val="8"/>
      </font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strike val="0"/>
        <color rgb="FFDB0707"/>
      </font>
      <fill>
        <patternFill>
          <bgColor rgb="FFDB070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strike val="0"/>
        <color rgb="FFDB0707"/>
      </font>
      <fill>
        <patternFill>
          <bgColor rgb="FFDB070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strike val="0"/>
        <color rgb="FFDB0707"/>
      </font>
      <fill>
        <patternFill>
          <bgColor rgb="FFDB070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strike val="0"/>
        <color rgb="FFDB0707"/>
      </font>
      <fill>
        <patternFill>
          <bgColor rgb="FFDB0707"/>
        </patternFill>
      </fill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alignment textRotation="0" readingOrder="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alignment textRotation="0" readingOrder="0"/>
    </dxf>
    <dxf>
      <alignment textRotation="0" readingOrder="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  <alignment horizontal="left" vertical="center" readingOrder="0"/>
    </dxf>
    <dxf>
      <font>
        <sz val="8"/>
        <name val="Arial Narrow"/>
        <scheme val="none"/>
      </font>
      <numFmt numFmtId="4" formatCode="#,##0.00"/>
      <alignment horizontal="left" vertical="center" readingOrder="0"/>
    </dxf>
    <dxf>
      <font>
        <sz val="8"/>
        <name val="Arial Narrow"/>
        <scheme val="none"/>
      </font>
      <numFmt numFmtId="4" formatCode="#,##0.00"/>
      <alignment horizontal="left" vertical="center" readingOrder="0"/>
    </dxf>
    <dxf>
      <alignment textRotation="0" readingOrder="0"/>
    </dxf>
    <dxf>
      <alignment textRotation="0" readingOrder="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ill>
        <patternFill patternType="solid">
          <bgColor indexed="17"/>
        </patternFill>
      </fill>
    </dxf>
    <dxf>
      <alignment textRotation="90" readingOrder="0"/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ont>
        <color auto="1"/>
      </font>
      <fill>
        <patternFill patternType="none">
          <bgColor indexed="65"/>
        </patternFill>
      </fill>
      <border>
        <top/>
        <bottom/>
      </border>
    </dxf>
    <dxf>
      <fill>
        <patternFill patternType="none">
          <bgColor indexed="65"/>
        </patternFill>
      </fill>
      <border>
        <top/>
        <bottom/>
      </border>
    </dxf>
    <dxf>
      <font>
        <sz val="8"/>
        <name val="Arial Narrow"/>
        <scheme val="none"/>
      </font>
      <numFmt numFmtId="4" formatCode="#,##0.00"/>
      <fill>
        <patternFill patternType="solid">
          <fgColor indexed="22"/>
          <bgColor indexed="64"/>
        </patternFill>
      </fill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ill>
        <patternFill patternType="solid">
          <bgColor indexed="22"/>
        </patternFill>
      </fill>
      <border>
        <left/>
        <right/>
        <top style="thin">
          <color indexed="17"/>
        </top>
        <bottom style="thin">
          <color indexed="17"/>
        </bottom>
      </border>
    </dxf>
    <dxf>
      <font>
        <color auto="1"/>
      </font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border>
        <left/>
        <right/>
        <top/>
        <bottom/>
      </border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numFmt numFmtId="1" formatCode="0"/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color indexed="9"/>
      </font>
    </dxf>
    <dxf>
      <fill>
        <patternFill patternType="solid">
          <bgColor indexed="17"/>
        </patternFill>
      </fill>
    </dxf>
    <dxf>
      <font>
        <name val="Arial Narrow"/>
        <scheme val="none"/>
      </font>
    </dxf>
    <dxf>
      <font>
        <sz val="8"/>
      </font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ill>
        <patternFill patternType="solid">
          <bgColor indexed="2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thin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z val="8"/>
      </font>
    </dxf>
    <dxf>
      <font>
        <name val="Arial Narrow"/>
        <scheme val="none"/>
      </font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ill>
        <patternFill patternType="solid">
          <bgColor indexed="17"/>
        </patternFill>
      </fill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border>
        <left/>
        <right/>
        <top/>
        <bottom/>
      </border>
    </dxf>
    <dxf>
      <border>
        <right/>
      </border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ont>
        <sz val="8"/>
        <name val="Arial Narrow"/>
        <scheme val="none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border>
        <left/>
        <right/>
        <top/>
        <bottom/>
      </border>
    </dxf>
    <dxf>
      <border>
        <top style="thin">
          <color indexed="64"/>
        </top>
      </border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border>
        <right/>
      </border>
    </dxf>
    <dxf>
      <border>
        <left/>
      </border>
    </dxf>
    <dxf>
      <font>
        <color indexed="9"/>
      </font>
    </dxf>
    <dxf>
      <font>
        <color indexed="9"/>
      </font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57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57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indexed="58"/>
      </font>
      <fill>
        <patternFill>
          <bgColor indexed="58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thin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sz val="8"/>
      </font>
    </dxf>
    <dxf>
      <font>
        <name val="Arial Narrow"/>
        <scheme val="none"/>
      </font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1" formatCode="0"/>
    </dxf>
    <dxf>
      <border>
        <left/>
        <right/>
        <top/>
        <bottom/>
      </border>
    </dxf>
    <dxf>
      <border>
        <right/>
      </border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color auto="1"/>
      </font>
    </dxf>
    <dxf>
      <font>
        <color auto="1"/>
      </font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ont>
        <sz val="8"/>
        <name val="Arial Narrow"/>
        <scheme val="none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border>
        <left/>
        <right/>
        <top/>
        <bottom/>
      </border>
    </dxf>
    <dxf>
      <border>
        <top style="thin">
          <color indexed="64"/>
        </top>
      </border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border>
        <right/>
      </border>
    </dxf>
    <dxf>
      <border>
        <left/>
      </border>
    </dxf>
    <dxf>
      <font>
        <color indexed="9"/>
      </font>
    </dxf>
    <dxf>
      <font>
        <color indexed="9"/>
      </font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57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57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ont>
        <color theme="0"/>
      </font>
      <fill>
        <patternFill>
          <bgColor rgb="FF1F4D37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1F4D37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1F4D37"/>
        </patternFill>
      </fill>
      <border>
        <left/>
        <right/>
        <top/>
        <bottom/>
        <vertical/>
        <horizontal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indexed="58"/>
      </font>
      <fill>
        <patternFill>
          <bgColor indexed="58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thin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alignment vertical="center" readingOrder="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border>
        <left/>
        <right/>
        <bottom/>
      </border>
    </dxf>
    <dxf>
      <border>
        <right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ont>
        <sz val="8"/>
        <name val="Arial Narrow"/>
        <scheme val="none"/>
      </font>
      <numFmt numFmtId="4" formatCode="#,##0.00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numFmt numFmtId="1" formatCode="0"/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border>
        <left/>
      </border>
    </dxf>
    <dxf>
      <font>
        <sz val="8"/>
        <color indexed="9"/>
        <name val="Arial Narrow"/>
        <scheme val="none"/>
      </font>
      <fill>
        <patternFill patternType="solid">
          <fgColor indexed="17"/>
          <bgColor indexed="64"/>
        </patternFill>
      </fill>
      <alignment horizontal="center" textRotation="90" readingOrder="0"/>
    </dxf>
    <dxf>
      <font>
        <color indexed="9"/>
      </font>
    </dxf>
    <dxf>
      <fill>
        <patternFill patternType="solid">
          <bgColor indexed="17"/>
        </patternFill>
      </fill>
    </dxf>
    <dxf>
      <font>
        <name val="Arial Narrow"/>
        <scheme val="none"/>
      </font>
    </dxf>
    <dxf>
      <font>
        <sz val="8"/>
      </font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>
          <bgColor rgb="FF006E56"/>
        </patternFill>
      </fill>
    </dxf>
    <dxf>
      <fill>
        <patternFill>
          <bgColor rgb="FFDB0707"/>
        </patternFill>
      </fill>
      <border>
        <left/>
        <right/>
        <top/>
        <bottom/>
        <vertical/>
        <horizontal/>
      </border>
    </dxf>
    <dxf>
      <font>
        <color theme="0"/>
      </font>
      <fill>
        <patternFill>
          <bgColor rgb="FF1F4D37"/>
        </patternFill>
      </fill>
      <border>
        <left/>
        <right/>
        <top/>
        <bottom/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58"/>
      </font>
      <fill>
        <patternFill>
          <bgColor rgb="FF006E56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1"/>
      </font>
      <fill>
        <patternFill>
          <bgColor indexed="11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border>
        <left/>
        <right/>
        <bottom/>
      </border>
    </dxf>
    <dxf>
      <border>
        <right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ont>
        <sz val="8"/>
        <name val="Arial Narrow"/>
        <scheme val="none"/>
      </font>
      <numFmt numFmtId="4" formatCode="#,##0.00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numFmt numFmtId="1" formatCode="0"/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border>
        <left/>
      </border>
    </dxf>
    <dxf>
      <font>
        <sz val="8"/>
        <color indexed="9"/>
        <name val="Arial Narrow"/>
        <scheme val="none"/>
      </font>
      <fill>
        <patternFill patternType="solid">
          <fgColor indexed="17"/>
          <bgColor indexed="64"/>
        </patternFill>
      </fill>
      <alignment horizontal="center" textRotation="90" readingOrder="0"/>
    </dxf>
    <dxf>
      <font>
        <color indexed="9"/>
      </font>
    </dxf>
    <dxf>
      <fill>
        <patternFill patternType="solid">
          <bgColor indexed="17"/>
        </patternFill>
      </fill>
    </dxf>
    <dxf>
      <font>
        <name val="Arial Narrow"/>
        <scheme val="none"/>
      </font>
    </dxf>
    <dxf>
      <font>
        <sz val="8"/>
      </font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58"/>
      </font>
      <fill>
        <patternFill>
          <bgColor rgb="FF006E56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1"/>
      </font>
      <fill>
        <patternFill>
          <bgColor indexed="11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border>
        <left/>
        <right/>
        <bottom/>
      </border>
    </dxf>
    <dxf>
      <border>
        <right/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ill>
        <patternFill patternType="none">
          <bgColor indexed="65"/>
        </patternFill>
      </fill>
      <border>
        <right/>
        <top/>
        <bottom/>
      </border>
    </dxf>
    <dxf>
      <font>
        <sz val="8"/>
        <name val="Arial Narrow"/>
        <scheme val="none"/>
      </font>
      <numFmt numFmtId="4" formatCode="#,##0.00"/>
    </dxf>
    <dxf>
      <border>
        <left/>
        <right/>
        <top/>
        <bottom/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numFmt numFmtId="1" formatCode="0"/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border>
        <left/>
      </border>
    </dxf>
    <dxf>
      <font>
        <sz val="8"/>
        <color indexed="9"/>
        <name val="Arial Narrow"/>
        <scheme val="none"/>
      </font>
      <fill>
        <patternFill patternType="solid">
          <fgColor indexed="17"/>
          <bgColor indexed="64"/>
        </patternFill>
      </fill>
      <alignment horizontal="center" textRotation="90" readingOrder="0"/>
    </dxf>
    <dxf>
      <font>
        <color indexed="9"/>
      </font>
    </dxf>
    <dxf>
      <fill>
        <patternFill patternType="solid">
          <bgColor indexed="17"/>
        </patternFill>
      </fill>
    </dxf>
    <dxf>
      <font>
        <name val="Arial Narrow"/>
        <scheme val="none"/>
      </font>
    </dxf>
    <dxf>
      <font>
        <sz val="8"/>
      </font>
    </dxf>
    <dxf>
      <font>
        <color theme="0"/>
      </font>
      <fill>
        <patternFill>
          <bgColor rgb="FF1F4D37"/>
        </patternFill>
      </fill>
      <border>
        <left/>
        <right/>
        <top/>
        <bottom/>
        <vertical/>
        <horizontal/>
      </border>
    </dxf>
    <dxf>
      <fill>
        <patternFill>
          <bgColor rgb="FF47CDA0"/>
        </patternFill>
      </fill>
      <border>
        <left/>
        <right/>
        <top/>
        <bottom/>
        <vertical/>
        <horizontal/>
      </border>
    </dxf>
    <dxf>
      <fill>
        <patternFill>
          <bgColor rgb="FFDB0707"/>
        </patternFill>
      </fill>
    </dxf>
    <dxf>
      <fill>
        <patternFill>
          <bgColor rgb="FF006E56"/>
        </patternFill>
      </fill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58"/>
      </font>
      <fill>
        <patternFill>
          <bgColor rgb="FF006E56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1"/>
      </font>
      <fill>
        <patternFill>
          <bgColor indexed="11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  <alignment horizontal="center" textRotation="90" readingOrder="0"/>
    </dxf>
    <dxf>
      <fill>
        <patternFill patternType="none">
          <bgColor indexed="65"/>
        </patternFill>
      </fill>
      <border>
        <top/>
        <bottom/>
      </border>
    </dxf>
    <dxf>
      <font>
        <sz val="8"/>
        <name val="Arial Narrow"/>
        <scheme val="none"/>
      </font>
      <numFmt numFmtId="4" formatCode="#,##0.00"/>
      <fill>
        <patternFill patternType="solid">
          <fgColor indexed="22"/>
          <bgColor indexed="64"/>
        </patternFill>
      </fill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ill>
        <patternFill patternType="solid">
          <bgColor indexed="22"/>
        </patternFill>
      </fill>
      <border>
        <left/>
        <right/>
        <top style="thin">
          <color indexed="17"/>
        </top>
        <bottom style="thin">
          <color indexed="17"/>
        </bottom>
      </border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ill>
        <patternFill patternType="none">
          <bgColor indexed="65"/>
        </patternFill>
      </fill>
      <border>
        <left/>
        <bottom/>
      </border>
    </dxf>
    <dxf>
      <font>
        <sz val="8"/>
        <name val="Arial Narrow"/>
        <scheme val="none"/>
      </font>
      <numFmt numFmtId="4" formatCode="#,##0.00"/>
    </dxf>
    <dxf>
      <border>
        <left/>
        <right/>
        <top/>
        <bottom/>
      </border>
    </dxf>
    <dxf>
      <border>
        <top style="thin">
          <color indexed="64"/>
        </top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numFmt numFmtId="1" formatCode="0"/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border>
        <right/>
      </border>
    </dxf>
    <dxf>
      <font>
        <sz val="8"/>
        <color indexed="9"/>
        <name val="Arial Narrow"/>
        <scheme val="none"/>
      </font>
      <fill>
        <patternFill patternType="solid">
          <fgColor indexed="17"/>
          <bgColor indexed="64"/>
        </patternFill>
      </fill>
      <alignment horizontal="center" textRotation="90" readingOrder="0"/>
    </dxf>
    <dxf>
      <font>
        <color indexed="9"/>
      </font>
    </dxf>
    <dxf>
      <fill>
        <patternFill patternType="solid">
          <bgColor indexed="17"/>
        </patternFill>
      </fill>
    </dxf>
    <dxf>
      <font>
        <name val="Arial Narrow"/>
        <scheme val="none"/>
      </font>
    </dxf>
    <dxf>
      <font>
        <sz val="8"/>
      </font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lor theme="0"/>
      </font>
      <fill>
        <patternFill>
          <bgColor rgb="FF1F4D37"/>
        </patternFill>
      </fill>
      <border>
        <left/>
        <right/>
        <top/>
        <bottom/>
        <vertical/>
        <horizontal/>
      </border>
    </dxf>
    <dxf>
      <fill>
        <patternFill>
          <bgColor rgb="FF47CDA0"/>
        </patternFill>
      </fill>
      <border>
        <left/>
        <right/>
        <top/>
        <bottom/>
        <vertical/>
        <horizontal/>
      </border>
    </dxf>
    <dxf>
      <fill>
        <patternFill>
          <bgColor rgb="FFDB0707"/>
        </patternFill>
      </fill>
    </dxf>
    <dxf>
      <fill>
        <patternFill>
          <bgColor rgb="FF006E56"/>
        </patternFill>
      </fill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58"/>
      </font>
      <fill>
        <patternFill>
          <bgColor rgb="FF006E56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1"/>
      </font>
      <fill>
        <patternFill>
          <bgColor indexed="11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4" formatCode="#,##0.00"/>
    </dxf>
    <dxf>
      <border>
        <left/>
        <right/>
        <top/>
        <bottom/>
      </border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font>
        <sz val="8"/>
        <name val="Arial Narrow"/>
        <scheme val="none"/>
      </font>
      <numFmt numFmtId="4" formatCode="#,##0.00"/>
    </dxf>
    <dxf>
      <border>
        <right/>
      </border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sz val="8"/>
        <name val="Arial Narrow"/>
        <scheme val="none"/>
      </font>
      <numFmt numFmtId="1" formatCode="0"/>
    </dxf>
    <dxf>
      <font>
        <color auto="1"/>
      </font>
    </dxf>
    <dxf>
      <font>
        <color auto="1"/>
      </font>
    </dxf>
    <dxf>
      <font>
        <color auto="1"/>
      </font>
    </dxf>
    <dxf>
      <font>
        <color auto="1"/>
      </font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ill>
        <patternFill patternType="none">
          <bgColor indexed="65"/>
        </patternFill>
      </fill>
      <border>
        <bottom/>
      </border>
    </dxf>
    <dxf>
      <font>
        <sz val="8"/>
        <name val="Arial Narrow"/>
        <scheme val="none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ont>
        <color indexed="9"/>
      </font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fill>
        <patternFill>
          <bgColor indexed="17"/>
        </patternFill>
      </fill>
    </dxf>
    <dxf>
      <border>
        <left/>
        <right/>
        <top/>
        <bottom/>
      </border>
    </dxf>
    <dxf>
      <border>
        <top style="thin">
          <color indexed="64"/>
        </top>
      </border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font>
        <sz val="8"/>
        <color indexed="9"/>
        <name val="Arial Narrow"/>
        <scheme val="none"/>
      </font>
      <numFmt numFmtId="4" formatCode="#,##0.00"/>
      <fill>
        <patternFill patternType="solid">
          <fgColor indexed="17"/>
          <bgColor indexed="64"/>
        </patternFill>
      </fill>
    </dxf>
    <dxf>
      <numFmt numFmtId="1" formatCode="0"/>
    </dxf>
    <dxf>
      <numFmt numFmtId="1" formatCode="0"/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border>
        <bottom style="thin">
          <color indexed="64"/>
        </bottom>
      </border>
    </dxf>
    <dxf>
      <numFmt numFmtId="4" formatCode="#,##0.00"/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font>
        <sz val="8"/>
        <color indexed="17"/>
        <name val="Arial Narrow"/>
        <scheme val="none"/>
      </font>
      <fill>
        <patternFill patternType="solid">
          <fgColor indexed="17"/>
          <bgColor indexed="64"/>
        </patternFill>
      </fill>
    </dxf>
    <dxf>
      <border>
        <right/>
      </border>
    </dxf>
    <dxf>
      <border>
        <left/>
      </border>
    </dxf>
    <dxf>
      <font>
        <color indexed="9"/>
      </font>
    </dxf>
    <dxf>
      <font>
        <color indexed="9"/>
      </font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ill>
        <patternFill patternType="solid">
          <bgColor indexed="17"/>
        </patternFill>
      </fill>
    </dxf>
    <dxf>
      <font>
        <name val="Arial Narrow"/>
        <scheme val="none"/>
      </font>
    </dxf>
    <dxf>
      <font>
        <sz val="8"/>
      </font>
    </dxf>
    <dxf>
      <font>
        <color theme="0"/>
      </font>
      <fill>
        <patternFill>
          <bgColor rgb="FF1F4D37"/>
        </patternFill>
      </fill>
      <border>
        <left/>
        <right/>
        <top/>
        <bottom/>
      </border>
    </dxf>
    <dxf>
      <fill>
        <patternFill>
          <bgColor rgb="FF47CDA0"/>
        </patternFill>
      </fill>
    </dxf>
    <dxf>
      <font>
        <color rgb="FFDB0707"/>
      </font>
      <fill>
        <patternFill>
          <bgColor rgb="FFDB0707"/>
        </patternFill>
      </fill>
    </dxf>
    <dxf>
      <fill>
        <patternFill>
          <bgColor rgb="FF006E56"/>
        </patternFill>
      </fill>
    </dxf>
    <dxf>
      <fill>
        <patternFill>
          <bgColor theme="0" tint="-4.9989318521683403E-2"/>
        </patternFill>
      </fill>
      <border>
        <left/>
        <right/>
        <top style="hair">
          <color auto="1"/>
        </top>
        <bottom/>
        <vertical/>
        <horizontal/>
      </border>
    </dxf>
    <dxf>
      <font>
        <condense val="0"/>
        <extend val="0"/>
        <color indexed="17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57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 patternType="solid">
          <bgColor indexed="57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>
          <bgColor indexed="57"/>
        </patternFill>
      </fill>
      <border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 style="thin">
          <color indexed="64"/>
        </top>
        <bottom style="thin">
          <color indexed="64"/>
        </bottom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solid">
          <bgColor indexed="2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10"/>
      </font>
      <fill>
        <patternFill>
          <bgColor indexed="10"/>
        </patternFill>
      </fill>
      <border>
        <left/>
        <right/>
        <top/>
        <bottom/>
      </border>
    </dxf>
    <dxf>
      <fill>
        <patternFill patternType="none">
          <bgColor indexed="65"/>
        </patternFill>
      </fill>
      <border>
        <left/>
        <right/>
        <top/>
        <bottom/>
      </border>
    </dxf>
    <dxf>
      <fill>
        <patternFill>
          <bgColor indexed="11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 patternType="none">
          <bgColor indexed="65"/>
        </patternFill>
      </fill>
      <border>
        <left/>
        <right/>
        <top/>
        <bottom/>
      </border>
    </dxf>
    <dxf>
      <font>
        <condense val="0"/>
        <extend val="0"/>
        <color indexed="9"/>
      </font>
      <fill>
        <patternFill>
          <bgColor indexed="1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9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hair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  <dxf>
      <font>
        <condense val="0"/>
        <extend val="0"/>
        <color indexed="58"/>
      </font>
      <fill>
        <patternFill>
          <bgColor rgb="FF006E56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/>
        <bottom/>
      </border>
    </dxf>
    <dxf>
      <font>
        <condense val="0"/>
        <extend val="0"/>
        <color auto="1"/>
      </font>
      <fill>
        <patternFill>
          <bgColor indexed="42"/>
        </patternFill>
      </fill>
      <border>
        <left/>
        <right/>
        <top style="thin">
          <color indexed="17"/>
        </top>
        <bottom/>
      </border>
    </dxf>
    <dxf>
      <font>
        <condense val="0"/>
        <extend val="0"/>
        <color indexed="57"/>
      </font>
      <fill>
        <patternFill>
          <bgColor indexed="57"/>
        </patternFill>
      </fill>
      <border>
        <left/>
        <right/>
        <top/>
        <bottom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B0707"/>
      <rgbColor rgb="0047CDA0"/>
      <rgbColor rgb="000000FF"/>
      <rgbColor rgb="00FFFF00"/>
      <rgbColor rgb="00FF00FF"/>
      <rgbColor rgb="0000FFFF"/>
      <rgbColor rgb="00800000"/>
      <rgbColor rgb="001F4D37"/>
      <rgbColor rgb="00000080"/>
      <rgbColor rgb="00808000"/>
      <rgbColor rgb="00800080"/>
      <rgbColor rgb="00008080"/>
      <rgbColor rgb="00F2F2F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1F7DB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2B916F"/>
      <rgbColor rgb="0018261D"/>
      <rgbColor rgb="00333300"/>
      <rgbColor rgb="00993300"/>
      <rgbColor rgb="00993366"/>
      <rgbColor rgb="00333399"/>
      <rgbColor rgb="00333333"/>
    </indexedColors>
    <mruColors>
      <color rgb="FF2B916F"/>
      <color rgb="FF006E56"/>
      <color rgb="FF1F4D37"/>
      <color rgb="FF47CDA0"/>
      <color rgb="FFDB0707"/>
      <color rgb="FF18261D"/>
      <color rgb="FFF2F2F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pivotCacheDefinition" Target="pivotCache/pivotCacheDefinition3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pivotCacheDefinition" Target="pivotCache/pivotCacheDefinition2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pivotCacheDefinition" Target="pivotCache/pivotCacheDefinition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pivotCacheDefinition" Target="pivotCache/pivotCacheDefinition1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pivotCacheDefinition" Target="pivotCache/pivotCacheDefinition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pivotCacheDefinition" Target="pivotCache/pivotCacheDefinition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pivotCacheDefinition" Target="pivotCache/pivotCacheDefinition4.xml"/><Relationship Id="rId30" Type="http://schemas.openxmlformats.org/officeDocument/2006/relationships/pivotCacheDefinition" Target="pivotCache/pivotCacheDefinition7.xml"/><Relationship Id="rId35" Type="http://schemas.openxmlformats.org/officeDocument/2006/relationships/calcChain" Target="calcChain.xml"/><Relationship Id="rId8" Type="http://schemas.openxmlformats.org/officeDocument/2006/relationships/worksheet" Target="worksheets/sheet8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Main!D3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1609724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38099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447674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200024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276224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200024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266699</xdr:colOff>
      <xdr:row>4</xdr:row>
      <xdr:rowOff>7665</xdr:rowOff>
    </xdr:to>
    <xdr:pic>
      <xdr:nvPicPr>
        <xdr:cNvPr id="2" name="Picture 1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7</xdr:col>
      <xdr:colOff>314324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8</xdr:col>
      <xdr:colOff>176017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1152524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57149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742949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2266949</xdr:colOff>
      <xdr:row>4</xdr:row>
      <xdr:rowOff>7665</xdr:rowOff>
    </xdr:to>
    <xdr:pic>
      <xdr:nvPicPr>
        <xdr:cNvPr id="3" name="Picture 2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1</xdr:row>
      <xdr:rowOff>0</xdr:rowOff>
    </xdr:from>
    <xdr:to>
      <xdr:col>4</xdr:col>
      <xdr:colOff>2266949</xdr:colOff>
      <xdr:row>4</xdr:row>
      <xdr:rowOff>7665</xdr:rowOff>
    </xdr:to>
    <xdr:pic>
      <xdr:nvPicPr>
        <xdr:cNvPr id="4" name="Picture 3" descr="Final_LOGO.PNG">
          <a:hlinkClick xmlns:r="http://schemas.openxmlformats.org/officeDocument/2006/relationships" r:id="rId1"/>
        </xdr:cNvPr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5250" y="95250"/>
          <a:ext cx="4476749" cy="512490"/>
        </a:xfrm>
        <a:prstGeom prst="rect">
          <a:avLst/>
        </a:prstGeom>
      </xdr:spPr>
    </xdr:pic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_rels/pivotCacheDefinition3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3.xml"/></Relationships>
</file>

<file path=xl/pivotCache/_rels/pivotCacheDefinition4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4.xml"/></Relationships>
</file>

<file path=xl/pivotCache/_rels/pivotCacheDefinition5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5.xml"/></Relationships>
</file>

<file path=xl/pivotCache/_rels/pivotCacheDefinition6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6.xml"/></Relationships>
</file>

<file path=xl/pivotCache/_rels/pivotCacheDefinition7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7.xml"/></Relationships>
</file>

<file path=xl/pivotCache/_rels/pivotCacheDefinition8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8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Kristina Kovaleva (Praktic)" refreshedDate="41459.557525231481" createdVersion="3" refreshedVersion="4" recordCount="143">
  <cacheSource type="worksheet">
    <worksheetSource ref="A1:C65480" sheet="MigrationList"/>
  </cacheSource>
  <cacheFields count="3">
    <cacheField name="OldProduct" numFmtId="0">
      <sharedItems containsBlank="1" count="15">
        <s v="4851: Kaspersky WorkSpace Security   (default option)"/>
        <s v="4851: Kaspersky WorkSpace Security   (2nd migration option)"/>
        <s v="4851: Kaspersky WorkSpace Security   (3rd migration option)"/>
        <s v="4851: Kaspersky WorkSpace Security   (4th migration option)"/>
        <s v="4851: Kaspersky WorkSpace Security   (5th migration option)"/>
        <s v="4853: Kaspersky BusinessSpace Security   (default option)"/>
        <s v="4853: Kaspersky BusinessSpace Security   (2nd migration option)"/>
        <s v="4853: Kaspersky BusinessSpace Security   (3rd migration option)"/>
        <s v="4857: Kaspersky EnterpriseSpace Security   (default option)"/>
        <s v="4857: Kaspersky EnterpriseSpace Security   (2nd migration option)"/>
        <s v="4857: Kaspersky EnterpriseSpace Security   (3rd migration option)"/>
        <s v="4859: Kaspersky TotalSpace Security   (default option)"/>
        <s v="4859: Kaspersky TotalSpace Security   (2nd migration option)"/>
        <s v="4859: Kaspersky TotalSpace Security   (3rd migration option)"/>
        <m/>
      </sharedItems>
    </cacheField>
    <cacheField name="Ind" numFmtId="0">
      <sharedItems containsBlank="1" containsMixedTypes="1" containsNumber="1" containsInteger="1" minValue="1" maxValue="1" count="3">
        <s v="1"/>
        <n v="1"/>
        <m/>
      </sharedItems>
    </cacheField>
    <cacheField name="NewProduct" numFmtId="0">
      <sharedItems containsBlank="1" count="25">
        <s v="4863: Kaspersky Endpoint Security для бизнеса – Стандартный   "/>
        <s v="4861: Kaspersky Endpoint Security для бизнеса – Стартовый + 4025: Kaspersky Security для мобильных устройств  "/>
        <s v="4861: Kaspersky Endpoint Security для бизнеса – Стартовый   "/>
        <s v="4867: Kaspersky Endpoint Security для бизнеса – Расширенный    "/>
        <s v="4869: Kaspersky Total Security для бизнеса   "/>
        <s v="4863: Kaspersky Endpoint Security для бизнеса – Стандартный    "/>
        <s v="4863: Kaspersky Endpoint Security для бизнеса – Стандартный + 4313: Kaspersky Security для почтовых серверов (Add-on)   "/>
        <s v="4867: Kaspersky Endpoint Security для бизнеса – Расширенный + 4313: Kaspersky Security для почтовых серверов (Add-on)   "/>
        <s v="4869: Kaspersky Total Security для бизнеса    "/>
        <s v="4863: Kaspersky Endpoint Security для бизнеса – Стандартный + 4313: Kaspersky Security для почтовых серверов (Add-on) + 4413: Kaspersky Security для интернет-шлюзов (Add-on) + 4323: Kaspersky Security для серверов совместной работы (Add-on)     "/>
        <s v="4867: Kaspersky Endpoint Security для бизнеса – Стандартный + 4313: Kaspersky Security для почтовых серверов (Add-on) + 4413: Kaspersky Security для интернет-шлюзов (Add-on) + 4323: Kaspersky Security для серверов совместной работы(Add-on)     "/>
        <m/>
        <s v="4863: Kaspersky Endpoint Security for Business - Select + 4313: Kaspersky Security for Mail Server (Add-on)" u="1"/>
        <s v="4863: Kaspersky Endpoint Security для бизнеса – Стандартный" u="1"/>
        <s v="4867: Kaspersky Endpoint Security для бизнеса – Стандартный + 4313: Kaspersky Security для почтовых серверов (Add-on) + 4413: Kaspersky Security для интернет-шлюзов (Add-on) + 4323: Kaspersky Security для серверов совместной работы(Add-on)" u="1"/>
        <s v="4869: Kaspersky Total Security для бизнеса" u="1"/>
        <s v="4867: Kaspersky Endpoint Security для бизнеса – Расширенный + 4313: Kaspersky Security для почтовых серверов (Add-on)" u="1"/>
        <s v="4863: Kaspersky Endpoint Security for Business - Select + 4313: Kaspersky Security for Mail Server (Add-on) + 4413: Kaspersky Security for Internet Gateway (Add-on) + 4323: Kaspersky Security for Collaboration (Add-on)" u="1"/>
        <s v="4867: Kaspersky Endpoint Security for Business - Advanced" u="1"/>
        <s v="4867: Kaspersky Endpoint Security for Business - Advanced + 4313: Kaspersky Security for Mail Server (Add-on)" u="1"/>
        <s v="4863: Kaspersky Endpoint Security для бизнеса – Стандартный + 4313: Kaspersky Security для почтовых серверов (Add-on)" u="1"/>
        <s v="4867: Kaspersky Endpoint Security for Business - Advanced + 4313: Kaspersky Security for Mail Server (Add-on) + 4413: Kaspersky Security for Internet Gateway (Add-on) + 4323: Kaspersky Security for Collaboration (Add-on)" u="1"/>
        <s v="4863: Kaspersky Endpoint Security для бизнеса – Стандартный + 4313: Kaspersky Security для почтовых серверов (Add-on) + 4413: Kaspersky Security для интернет-шлюзов (Add-on) + 4323: Kaspersky Security для серверов совместной работы (Add-on)" u="1"/>
        <s v="4869: Kaspersky Total Security for Business" u="1"/>
        <s v="4867: Kaspersky Endpoint Security для бизнеса – Расширенный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Marina Pakholkova" refreshedDate="41711.74409594907" createdVersion="3" refreshedVersion="4" recordCount="79">
  <cacheSource type="worksheet">
    <worksheetSource ref="A1:H65486" sheet="ProductList"/>
  </cacheSource>
  <cacheFields count="8">
    <cacheField name="Model" numFmtId="0">
      <sharedItems containsBlank="1"/>
    </cacheField>
    <cacheField name="Sector" numFmtId="0">
      <sharedItems containsBlank="1"/>
    </cacheField>
    <cacheField name="Category" numFmtId="0">
      <sharedItems containsBlank="1" count="7">
        <s v="Special Security"/>
        <s v="Storage Security"/>
        <s v="Mail&amp;Gateway Security"/>
        <s v="Targeted Security"/>
        <s v="OpenSpace Security"/>
        <s v="Gateway Security"/>
        <m/>
      </sharedItems>
    </cacheField>
    <cacheField name="Code" numFmtId="0">
      <sharedItems containsString="0" containsBlank="1" containsNumber="1" containsInteger="1" minValue="4025" maxValue="9121" count="19">
        <n v="4025"/>
        <n v="4151"/>
        <n v="4221"/>
        <n v="4251"/>
        <n v="4313"/>
        <n v="4323"/>
        <n v="4413"/>
        <n v="4551"/>
        <n v="4713"/>
        <n v="4861"/>
        <n v="4863"/>
        <n v="4867"/>
        <n v="4869"/>
        <n v="5111"/>
        <n v="5711"/>
        <n v="5811"/>
        <n v="9121"/>
        <n v="4231"/>
        <m/>
      </sharedItems>
    </cacheField>
    <cacheField name="Product" numFmtId="0">
      <sharedItems containsBlank="1" count="19">
        <s v="4025: Kaspersky Security для мобильных устройств"/>
        <s v="4151: Kaspersky Security для виртуальных сред, Desktop"/>
        <s v="4221: Антивирус Касперского для систем хранения данных"/>
        <s v="4251: Kaspersky Security для виртуальных сред, Server"/>
        <s v="4313: Kaspersky Security для почтовых серверов"/>
        <s v="4323:  Kaspersky Security для серверов совместной работы"/>
        <s v="4413: Kaspersky Security для интернет-шлюзов"/>
        <s v="4551: Kaspersky Security для виртуальных сред, Core"/>
        <s v="4713: Kaspersky Anti-Spam для Linux"/>
        <s v="4861: Kaspersky Endpoint Security для бизнеса – Стартовый"/>
        <s v="4863: Kaspersky Endpoint Security для бизнеса – Стандартный"/>
        <s v="4867: Kaspersky Endpoint Security для бизнеса – Расширенный"/>
        <s v="4869: Kaspersky Total Security для бизнеса"/>
        <s v="5111: Kaspersky Anti-Virus for xSP"/>
        <s v="5711: Kaspersky Anti-Spam for xSP"/>
        <s v="5811: Kaspersky Security for xSP"/>
        <s v="9121: Kaspersky Systems Management"/>
        <s v="4231: Kaspersky Security для файловых серверов"/>
        <m/>
      </sharedItems>
    </cacheField>
    <cacheField name="LicenceObject" numFmtId="0">
      <sharedItems containsBlank="1" count="10">
        <s v="PDA"/>
        <s v="MDM"/>
        <s v="VirtualWorkstation"/>
        <s v="User"/>
        <s v="VirtualServer"/>
        <s v="Core"/>
        <s v="Node"/>
        <s v="SME"/>
        <s v="TrafficD"/>
        <m/>
      </sharedItems>
    </cacheField>
    <cacheField name="Component" numFmtId="0">
      <sharedItems containsBlank="1" count="26">
        <s v="B171: Kaspersky Endpoint Security for Smartphone "/>
        <s v="H110: Kaspersky Security Center (MDM mode)"/>
        <s v="V201: Kaspersky Security for Virtualization"/>
        <s v="A221: Kaspersky Anti-Virus for Windows Server EE (EMC Celerra support)"/>
        <s v="C301: Kaspersky Security 8.0 for Linux Mail Server"/>
        <s v="F111: Kaspersky Security for Microsoft Exchange"/>
        <s v="F310: Kaspersky Anti-Virus for Lotus Notes/Domino"/>
        <s v="A230: Kaspersky Security for SharePoint Server"/>
        <s v="G110: Kaspersky Anti-Virus for Microsoft ISA Server EE"/>
        <s v="G111: Kaspersky Anti-Virus for Microsoft ISA Server SE"/>
        <s v="G310: Kaspersky Anti-Virus for Proxy Server"/>
        <s v="C301: Kaspersky Security 8.0 for Linux Mail Server (AS component)"/>
        <s v="A210: Kaspersky Anti-Virus for Windows Workstation"/>
        <s v="A211: Kaspersky Endpoint Security 8 for Windows (Workstations component)"/>
        <s v="A213: Kaspersky Endpoint Security 10 for Windows (Workstations component)"/>
        <s v="C120: Kaspersky Endpoint Security for Linux Workstation"/>
        <s v="D110: Kaspersky Endpoint Security for Mac"/>
        <s v="A214: Kaspersky Endpoint Security 10 for Windows (server mode)"/>
        <s v="A220: Kaspersky Anti-Virus for Windows Server"/>
        <s v="A221: Kaspersky Anti-Virus for Windows Server EE"/>
        <s v="A222: Kaspersky Endpoint Security 8 for Windows (Servers component)"/>
        <s v="C210: Kaspersky Anti-Virus for Linux File Server"/>
        <s v="H110: Kaspersky Security Center (SME mode)"/>
        <s v="C301: Kaspersky Security 8.0 for Linux Mail Server (AV component)"/>
        <m/>
        <s v="E310: Kaspersky Anti-Virus for Novell NetWare" u="1"/>
      </sharedItems>
    </cacheField>
    <cacheField name="Ind" numFmtId="0">
      <sharedItems containsBlank="1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3.xml><?xml version="1.0" encoding="utf-8"?>
<pivotCacheDefinition xmlns="http://schemas.openxmlformats.org/spreadsheetml/2006/main" xmlns:r="http://schemas.openxmlformats.org/officeDocument/2006/relationships" r:id="rId1" refreshedBy="Marina Pakholkova" refreshedDate="41711.744421412041" createdVersion="3" refreshedVersion="4" recordCount="13">
  <cacheSource type="worksheet">
    <worksheetSource ref="A1:M65398" sheet="SaleListHome+SOHO"/>
  </cacheSource>
  <cacheFields count="13">
    <cacheField name="PositionCode" numFmtId="0">
      <sharedItems containsBlank="1" count="13">
        <s v="KL1941ROCFR"/>
        <s v="KL1941ROEFR"/>
        <s v="KL1941RBBFS"/>
        <s v="KL1941RBCFS"/>
        <s v="KL1941RBEFS"/>
        <s v="KL1941RBBFR"/>
        <s v="KL1941ROBFR"/>
        <s v="KL1154RBBFS"/>
        <s v="KL1154ROBFR"/>
        <s v="KL4128RCEFR"/>
        <s v="KL4128RCEFW"/>
        <s v="KL4128RCEFS"/>
        <m/>
      </sharedItems>
    </cacheField>
    <cacheField name="PartNumber" numFmtId="0">
      <sharedItems containsBlank="1" count="10">
        <s v="KL1941ROC**"/>
        <s v="KL1941ROE**"/>
        <s v="KL1941RBB**"/>
        <s v="KL1941RBC**"/>
        <s v="KL1941RBE**"/>
        <s v="KL1941ROB**"/>
        <s v="KL1154RBB**"/>
        <s v="KL1154ROB**"/>
        <s v="KL4128RCE**"/>
        <m/>
      </sharedItems>
    </cacheField>
    <cacheField name="Category" numFmtId="0">
      <sharedItems containsBlank="1" count="3">
        <s v="HomeSpace Security"/>
        <s v="Special Security"/>
        <m/>
      </sharedItems>
    </cacheField>
    <cacheField name="Code" numFmtId="0">
      <sharedItems containsString="0" containsBlank="1" containsNumber="1" containsInteger="1" minValue="1149" maxValue="2128" count="4">
        <n v="1849"/>
        <n v="1149"/>
        <n v="2128"/>
        <m/>
      </sharedItems>
    </cacheField>
    <cacheField name="Product" numFmtId="0">
      <sharedItems containsBlank="1" count="4">
        <s v="   Kaspersky Internet Security Multi-Device"/>
        <s v="   Kaspersky Anti-Virus 2014"/>
        <s v="   Kaspersky Small Office Security 3 for Personal Computers and Mobiles"/>
        <m/>
      </sharedItems>
    </cacheField>
    <cacheField name="LicenceDescription" numFmtId="0">
      <sharedItems containsBlank="1" count="4">
        <s v="Dvc"/>
        <s v="Dt"/>
        <s v="WKS+MD"/>
        <m/>
      </sharedItems>
    </cacheField>
    <cacheField name="LicenceObject" numFmtId="0">
      <sharedItems containsBlank="1" count="4">
        <s v="Device"/>
        <s v="Desktop"/>
        <s v="Workstation"/>
        <m/>
      </sharedItems>
    </cacheField>
    <cacheField name="Package" numFmtId="0">
      <sharedItems containsBlank="1" count="4">
        <s v="Card"/>
        <s v="Box"/>
        <s v="License Pack"/>
        <m/>
      </sharedItems>
    </cacheField>
    <cacheField name="Band" numFmtId="0">
      <sharedItems containsBlank="1" count="4">
        <s v="Band C: 3"/>
        <s v="Band E: 5"/>
        <s v="Band B: 2"/>
        <m/>
      </sharedItems>
    </cacheField>
    <cacheField name="LicenceComposition" numFmtId="0">
      <sharedItems containsBlank="1" count="6">
        <s v="3Dvc"/>
        <s v="5Dvc"/>
        <s v="2Dvc"/>
        <s v="2Dt"/>
        <s v="5WKS+5MD"/>
        <m/>
      </sharedItems>
    </cacheField>
    <cacheField name="LicenceType" numFmtId="0">
      <sharedItems containsBlank="1" count="4">
        <s v="Renewal"/>
        <s v="Base"/>
        <s v="Cross-grade"/>
        <m/>
      </sharedItems>
    </cacheField>
    <cacheField name="Term" numFmtId="0">
      <sharedItems containsBlank="1" count="2">
        <s v="1 year"/>
        <m/>
      </sharedItems>
    </cacheField>
    <cacheField name="Price" numFmtId="0">
      <sharedItems containsString="0" containsBlank="1" containsNumber="1" minValue="900" maxValue="3900" count="12">
        <n v="1490"/>
        <n v="2900"/>
        <n v="1600"/>
        <n v="1990"/>
        <n v="3899.99"/>
        <n v="1040"/>
        <n v="1200"/>
        <n v="900"/>
        <n v="2340"/>
        <n v="1950"/>
        <n v="3900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4.xml><?xml version="1.0" encoding="utf-8"?>
<pivotCacheDefinition xmlns="http://schemas.openxmlformats.org/spreadsheetml/2006/main" xmlns:r="http://schemas.openxmlformats.org/officeDocument/2006/relationships" r:id="rId1" refreshedBy="Marina Pakholkova" refreshedDate="41711.744421643518" createdVersion="3" refreshedVersion="4" recordCount="1329">
  <cacheSource type="worksheet">
    <worksheetSource ref="A1:M63866" sheet="SaleListSMB+Enterprise"/>
  </cacheSource>
  <cacheFields count="13">
    <cacheField name="PositionCode" numFmtId="0">
      <sharedItems containsBlank="1" count="1326">
        <s v="-"/>
        <s v="KL4025RAKDE"/>
        <s v="KL4025RAKDQ"/>
        <s v="KL4025RAKDR"/>
        <s v="KL4025RAKDS"/>
        <s v="KL4025RAKDW"/>
        <s v="KL4025RAKFE"/>
        <s v="KL4025RAKFQ"/>
        <s v="KL4025RAKFR"/>
        <s v="KL4025RAKFS"/>
        <s v="KL4025RAKFW"/>
        <s v="KL4025RAMDE"/>
        <s v="KL4025RAMDQ"/>
        <s v="KL4025RAMDR"/>
        <s v="KL4025RAMDS"/>
        <s v="KL4025RAMDW"/>
        <s v="KL4025RAMFE"/>
        <s v="KL4025RAMFQ"/>
        <s v="KL4025RAMFR"/>
        <s v="KL4025RAMFS"/>
        <s v="KL4025RAMFW"/>
        <s v="KL4025RANDE"/>
        <s v="KL4025RANDQ"/>
        <s v="KL4025RANDR"/>
        <s v="KL4025RANDS"/>
        <s v="KL4025RANDW"/>
        <s v="KL4025RANFE"/>
        <s v="KL4025RANFQ"/>
        <s v="KL4025RANFR"/>
        <s v="KL4025RANFS"/>
        <s v="KL4025RANFW"/>
        <s v="KL4025RAPDE"/>
        <s v="KL4025RAPDQ"/>
        <s v="KL4025RAPDR"/>
        <s v="KL4025RAPDS"/>
        <s v="KL4025RAPDW"/>
        <s v="KL4025RAPFE"/>
        <s v="KL4025RAPFQ"/>
        <s v="KL4025RAPFR"/>
        <s v="KL4025RAPFS"/>
        <s v="KL4025RAPFW"/>
        <s v="KL4025RAQDE"/>
        <s v="KL4025RAQDQ"/>
        <s v="KL4025RAQDR"/>
        <s v="KL4025RAQDS"/>
        <s v="KL4025RAQDW"/>
        <s v="KL4025RAQFE"/>
        <s v="KL4025RAQFQ"/>
        <s v="KL4025RAQFR"/>
        <s v="KL4025RAQFS"/>
        <s v="KL4025RAQFW"/>
        <s v="KL4025RARDE"/>
        <s v="KL4025RARDQ"/>
        <s v="KL4025RARDR"/>
        <s v="KL4025RARDS"/>
        <s v="KL4025RARDW"/>
        <s v="KL4025RARFE"/>
        <s v="KL4025RARFQ"/>
        <s v="KL4025RARFR"/>
        <s v="KL4025RARFS"/>
        <s v="KL4025RARFW"/>
        <s v="KL4025RASDE"/>
        <s v="KL4025RASDQ"/>
        <s v="KL4025RASDR"/>
        <s v="KL4025RASDS"/>
        <s v="KL4025RASDW"/>
        <s v="KL4025RASFE"/>
        <s v="KL4025RASFQ"/>
        <s v="KL4025RASFR"/>
        <s v="KL4025RASFS"/>
        <s v="KL4025RASFW"/>
        <s v="KL4025RATDE"/>
        <s v="KL4025RATDQ"/>
        <s v="KL4025RATDR"/>
        <s v="KL4025RATDS"/>
        <s v="KL4025RATDW"/>
        <s v="KL4025RATFE"/>
        <s v="KL4025RATFQ"/>
        <s v="KL4025RATFR"/>
        <s v="KL4025RATFS"/>
        <s v="KL4025RATFW"/>
        <s v="KL4221RAKDE"/>
        <s v="KL4221RAKDQ"/>
        <s v="KL4221RAKDR"/>
        <s v="KL4221RAKDS"/>
        <s v="KL4221RAKDW"/>
        <s v="KL4221RAKFE"/>
        <s v="KL4221RAKFQ"/>
        <s v="KL4221RAKFR"/>
        <s v="KL4221RAKFS"/>
        <s v="KL4221RAKFW"/>
        <s v="KL4221RAMDE"/>
        <s v="KL4221RAMDQ"/>
        <s v="KL4221RAMDR"/>
        <s v="KL4221RAMDS"/>
        <s v="KL4221RAMDW"/>
        <s v="KL4221RAMFE"/>
        <s v="KL4221RAMFQ"/>
        <s v="KL4221RAMFR"/>
        <s v="KL4221RAMFS"/>
        <s v="KL4221RAMFW"/>
        <s v="KL4221RANDE"/>
        <s v="KL4221RANDQ"/>
        <s v="KL4221RANDR"/>
        <s v="KL4221RANDS"/>
        <s v="KL4221RANDW"/>
        <s v="KL4221RANFE"/>
        <s v="KL4221RANFQ"/>
        <s v="KL4221RANFR"/>
        <s v="KL4221RANFS"/>
        <s v="KL4221RANFW"/>
        <s v="KL4221RAPDE"/>
        <s v="KL4221RAPDQ"/>
        <s v="KL4221RAPDR"/>
        <s v="KL4221RAPDS"/>
        <s v="KL4221RAPDW"/>
        <s v="KL4221RAPFE"/>
        <s v="KL4221RAPFQ"/>
        <s v="KL4221RAPFR"/>
        <s v="KL4221RAPFS"/>
        <s v="KL4221RAPFW"/>
        <s v="KL4221RAQDE"/>
        <s v="KL4221RAQDQ"/>
        <s v="KL4221RAQDR"/>
        <s v="KL4221RAQDS"/>
        <s v="KL4221RAQDW"/>
        <s v="KL4221RAQFE"/>
        <s v="KL4221RAQFQ"/>
        <s v="KL4221RAQFR"/>
        <s v="KL4221RAQFS"/>
        <s v="KL4221RAQFW"/>
        <s v="KL4221RARDE"/>
        <s v="KL4221RARDQ"/>
        <s v="KL4221RARDR"/>
        <s v="KL4221RARDS"/>
        <s v="KL4221RARDW"/>
        <s v="KL4221RARFE"/>
        <s v="KL4221RARFQ"/>
        <s v="KL4221RARFR"/>
        <s v="KL4221RARFS"/>
        <s v="KL4221RARFW"/>
        <s v="KL4221RASDE"/>
        <s v="KL4221RASDQ"/>
        <s v="KL4221RASDR"/>
        <s v="KL4221RASDS"/>
        <s v="KL4221RASDW"/>
        <s v="KL4221RASFE"/>
        <s v="KL4221RASFQ"/>
        <s v="KL4221RASFR"/>
        <s v="KL4221RASFS"/>
        <s v="KL4221RASFW"/>
        <s v="KL4221RATDE"/>
        <s v="KL4221RATDQ"/>
        <s v="KL4221RATDR"/>
        <s v="KL4221RATDS"/>
        <s v="KL4221RATDW"/>
        <s v="KL4221RATFE"/>
        <s v="KL4221RATFQ"/>
        <s v="KL4221RATFR"/>
        <s v="KL4221RATFS"/>
        <s v="KL4221RATFW"/>
        <s v="KL4313RAKDE"/>
        <s v="KL4313RAKDH"/>
        <s v="KL4313RAKDQ"/>
        <s v="KL4313RAKDR"/>
        <s v="KL4313RAKDS"/>
        <s v="KL4313RAKDW"/>
        <s v="KL4313RAKFE"/>
        <s v="KL4313RAKFH"/>
        <s v="KL4313RAKFQ"/>
        <s v="KL4313RAKFR"/>
        <s v="KL4313RAKFS"/>
        <s v="KL4313RAKFW"/>
        <s v="KL4313RAMDE"/>
        <s v="KL4313RAMDH"/>
        <s v="KL4313RAMDQ"/>
        <s v="KL4313RAMDR"/>
        <s v="KL4313RAMDS"/>
        <s v="KL4313RAMDW"/>
        <s v="KL4313RAMFE"/>
        <s v="KL4313RAMFH"/>
        <s v="KL4313RAMFQ"/>
        <s v="KL4313RAMFR"/>
        <s v="KL4313RAMFS"/>
        <s v="KL4313RAMFW"/>
        <s v="KL4313RANDE"/>
        <s v="KL4313RANDH"/>
        <s v="KL4313RANDQ"/>
        <s v="KL4313RANDR"/>
        <s v="KL4313RANDS"/>
        <s v="KL4313RANDW"/>
        <s v="KL4313RANFE"/>
        <s v="KL4313RANFH"/>
        <s v="KL4313RANFQ"/>
        <s v="KL4313RANFR"/>
        <s v="KL4313RANFS"/>
        <s v="KL4313RANFW"/>
        <s v="KL4313RAPDE"/>
        <s v="KL4313RAPDH"/>
        <s v="KL4313RAPDQ"/>
        <s v="KL4313RAPDR"/>
        <s v="KL4313RAPDS"/>
        <s v="KL4313RAPDW"/>
        <s v="KL4313RAPFE"/>
        <s v="KL4313RAPFH"/>
        <s v="KL4313RAPFQ"/>
        <s v="KL4313RAPFR"/>
        <s v="KL4313RAPFS"/>
        <s v="KL4313RAPFW"/>
        <s v="KL4313RAQDE"/>
        <s v="KL4313RAQDH"/>
        <s v="KL4313RAQDQ"/>
        <s v="KL4313RAQDR"/>
        <s v="KL4313RAQDS"/>
        <s v="KL4313RAQDW"/>
        <s v="KL4313RAQFE"/>
        <s v="KL4313RAQFH"/>
        <s v="KL4313RAQFQ"/>
        <s v="KL4313RAQFR"/>
        <s v="KL4313RAQFS"/>
        <s v="KL4313RAQFW"/>
        <s v="KL4313RARDE"/>
        <s v="KL4313RARDH"/>
        <s v="KL4313RARDQ"/>
        <s v="KL4313RARDR"/>
        <s v="KL4313RARDS"/>
        <s v="KL4313RARDW"/>
        <s v="KL4313RARFE"/>
        <s v="KL4313RARFH"/>
        <s v="KL4313RARFQ"/>
        <s v="KL4313RARFR"/>
        <s v="KL4313RARFS"/>
        <s v="KL4313RARFW"/>
        <s v="KL4313RASDE"/>
        <s v="KL4313RASDH"/>
        <s v="KL4313RASDQ"/>
        <s v="KL4313RASDR"/>
        <s v="KL4313RASDS"/>
        <s v="KL4313RASDW"/>
        <s v="KL4313RASFE"/>
        <s v="KL4313RASFH"/>
        <s v="KL4313RASFQ"/>
        <s v="KL4313RASFR"/>
        <s v="KL4313RASFS"/>
        <s v="KL4313RASFW"/>
        <s v="KL4313RATDE"/>
        <s v="KL4313RATDH"/>
        <s v="KL4313RATDQ"/>
        <s v="KL4313RATDR"/>
        <s v="KL4313RATDS"/>
        <s v="KL4313RATDW"/>
        <s v="KL4313RATFE"/>
        <s v="KL4313RATFH"/>
        <s v="KL4313RATFQ"/>
        <s v="KL4313RATFR"/>
        <s v="KL4313RATFS"/>
        <s v="KL4313RATFW"/>
        <s v="KL4323RAKDE"/>
        <s v="KL4323RAKDH"/>
        <s v="KL4323RAKDQ"/>
        <s v="KL4323RAKDR"/>
        <s v="KL4323RAKDS"/>
        <s v="KL4323RAKDW"/>
        <s v="KL4323RAKFE"/>
        <s v="KL4323RAKFH"/>
        <s v="KL4323RAKFQ"/>
        <s v="KL4323RAKFR"/>
        <s v="KL4323RAKFS"/>
        <s v="KL4323RAKFW"/>
        <s v="KL4323RAMDE"/>
        <s v="KL4323RAMDH"/>
        <s v="KL4323RAMDQ"/>
        <s v="KL4323RAMDR"/>
        <s v="KL4323RAMDS"/>
        <s v="KL4323RAMDW"/>
        <s v="KL4323RAMFE"/>
        <s v="KL4323RAMFH"/>
        <s v="KL4323RAMFQ"/>
        <s v="KL4323RAMFR"/>
        <s v="KL4323RAMFS"/>
        <s v="KL4323RAMFW"/>
        <s v="KL4323RANDE"/>
        <s v="KL4323RANDH"/>
        <s v="KL4323RANDQ"/>
        <s v="KL4323RANDR"/>
        <s v="KL4323RANDS"/>
        <s v="KL4323RANDW"/>
        <s v="KL4323RANFE"/>
        <s v="KL4323RANFH"/>
        <s v="KL4323RANFQ"/>
        <s v="KL4323RANFR"/>
        <s v="KL4323RANFS"/>
        <s v="KL4323RANFW"/>
        <s v="KL4323RAPDE"/>
        <s v="KL4323RAPDH"/>
        <s v="KL4323RAPDQ"/>
        <s v="KL4323RAPDR"/>
        <s v="KL4323RAPDS"/>
        <s v="KL4323RAPDW"/>
        <s v="KL4323RAPFE"/>
        <s v="KL4323RAPFH"/>
        <s v="KL4323RAPFQ"/>
        <s v="KL4323RAPFR"/>
        <s v="KL4323RAPFS"/>
        <s v="KL4323RAPFW"/>
        <s v="KL4323RAQDE"/>
        <s v="KL4323RAQDH"/>
        <s v="KL4323RAQDQ"/>
        <s v="KL4323RAQDR"/>
        <s v="KL4323RAQDS"/>
        <s v="KL4323RAQDW"/>
        <s v="KL4323RAQFE"/>
        <s v="KL4323RAQFH"/>
        <s v="KL4323RAQFQ"/>
        <s v="KL4323RAQFR"/>
        <s v="KL4323RAQFS"/>
        <s v="KL4323RAQFW"/>
        <s v="KL4323RARDE"/>
        <s v="KL4323RARDH"/>
        <s v="KL4323RARDQ"/>
        <s v="KL4323RARDR"/>
        <s v="KL4323RARDS"/>
        <s v="KL4323RARDW"/>
        <s v="KL4323RARFE"/>
        <s v="KL4323RARFH"/>
        <s v="KL4323RARFQ"/>
        <s v="KL4323RARFR"/>
        <s v="KL4323RARFS"/>
        <s v="KL4323RARFW"/>
        <s v="KL4323RASDE"/>
        <s v="KL4323RASDH"/>
        <s v="KL4323RASDQ"/>
        <s v="KL4323RASDR"/>
        <s v="KL4323RASDS"/>
        <s v="KL4323RASDW"/>
        <s v="KL4323RASFE"/>
        <s v="KL4323RASFH"/>
        <s v="KL4323RASFQ"/>
        <s v="KL4323RASFR"/>
        <s v="KL4323RASFS"/>
        <s v="KL4323RASFW"/>
        <s v="KL4323RATDE"/>
        <s v="KL4323RATDH"/>
        <s v="KL4323RATDQ"/>
        <s v="KL4323RATDR"/>
        <s v="KL4323RATDS"/>
        <s v="KL4323RATDW"/>
        <s v="KL4323RATFE"/>
        <s v="KL4323RATFH"/>
        <s v="KL4323RATFQ"/>
        <s v="KL4323RATFR"/>
        <s v="KL4323RATFS"/>
        <s v="KL4323RATFW"/>
        <s v="KL4413RAKDE"/>
        <s v="KL4413RAKDH"/>
        <s v="KL4413RAKDQ"/>
        <s v="KL4413RAKDR"/>
        <s v="KL4413RAKDS"/>
        <s v="KL4413RAKDW"/>
        <s v="KL4413RAKFE"/>
        <s v="KL4413RAKFH"/>
        <s v="KL4413RAKFQ"/>
        <s v="KL4413RAKFR"/>
        <s v="KL4413RAKFS"/>
        <s v="KL4413RAKFW"/>
        <s v="KL4413RAMDE"/>
        <s v="KL4413RAMDH"/>
        <s v="KL4413RAMDQ"/>
        <s v="KL4413RAMDR"/>
        <s v="KL4413RAMDS"/>
        <s v="KL4413RAMDW"/>
        <s v="KL4413RAMFE"/>
        <s v="KL4413RAMFH"/>
        <s v="KL4413RAMFQ"/>
        <s v="KL4413RAMFR"/>
        <s v="KL4413RAMFS"/>
        <s v="KL4413RAMFW"/>
        <s v="KL4413RANDE"/>
        <s v="KL4413RANDH"/>
        <s v="KL4413RANDQ"/>
        <s v="KL4413RANDR"/>
        <s v="KL4413RANDS"/>
        <s v="KL4413RANDW"/>
        <s v="KL4413RANFE"/>
        <s v="KL4413RANFH"/>
        <s v="KL4413RANFQ"/>
        <s v="KL4413RANFR"/>
        <s v="KL4413RANFS"/>
        <s v="KL4413RANFW"/>
        <s v="KL4413RAPDE"/>
        <s v="KL4413RAPDH"/>
        <s v="KL4413RAPDQ"/>
        <s v="KL4413RAPDR"/>
        <s v="KL4413RAPDS"/>
        <s v="KL4413RAPDW"/>
        <s v="KL4413RAPFE"/>
        <s v="KL4413RAPFH"/>
        <s v="KL4413RAPFQ"/>
        <s v="KL4413RAPFR"/>
        <s v="KL4413RAPFS"/>
        <s v="KL4413RAPFW"/>
        <s v="KL4413RAQDE"/>
        <s v="KL4413RAQDH"/>
        <s v="KL4413RAQDQ"/>
        <s v="KL4413RAQDR"/>
        <s v="KL4413RAQDS"/>
        <s v="KL4413RAQDW"/>
        <s v="KL4413RAQFE"/>
        <s v="KL4413RAQFH"/>
        <s v="KL4413RAQFQ"/>
        <s v="KL4413RAQFR"/>
        <s v="KL4413RAQFS"/>
        <s v="KL4413RAQFW"/>
        <s v="KL4413RARDE"/>
        <s v="KL4413RARDH"/>
        <s v="KL4413RARDQ"/>
        <s v="KL4413RARDR"/>
        <s v="KL4413RARDS"/>
        <s v="KL4413RARDW"/>
        <s v="KL4413RARFE"/>
        <s v="KL4413RARFH"/>
        <s v="KL4413RARFQ"/>
        <s v="KL4413RARFR"/>
        <s v="KL4413RARFS"/>
        <s v="KL4413RARFW"/>
        <s v="KL4413RASDE"/>
        <s v="KL4413RASDH"/>
        <s v="KL4413RASDQ"/>
        <s v="KL4413RASDR"/>
        <s v="KL4413RASDS"/>
        <s v="KL4413RASDW"/>
        <s v="KL4413RASFE"/>
        <s v="KL4413RASFH"/>
        <s v="KL4413RASFQ"/>
        <s v="KL4413RASFR"/>
        <s v="KL4413RASFS"/>
        <s v="KL4413RASFW"/>
        <s v="KL4413RATDE"/>
        <s v="KL4413RATDH"/>
        <s v="KL4413RATDQ"/>
        <s v="KL4413RATDR"/>
        <s v="KL4413RATDS"/>
        <s v="KL4413RATDW"/>
        <s v="KL4413RATFE"/>
        <s v="KL4413RATFH"/>
        <s v="KL4413RATFQ"/>
        <s v="KL4413RATFR"/>
        <s v="KL4413RATFS"/>
        <s v="KL4413RATFW"/>
        <s v="KL4713RAKDE"/>
        <s v="KL4713RAKDQ"/>
        <s v="KL4713RAKDR"/>
        <s v="KL4713RAKDS"/>
        <s v="KL4713RAKDW"/>
        <s v="KL4713RAKFE"/>
        <s v="KL4713RAKFQ"/>
        <s v="KL4713RAKFR"/>
        <s v="KL4713RAKFS"/>
        <s v="KL4713RAKFW"/>
        <s v="KL4713RAMDE"/>
        <s v="KL4713RAMDQ"/>
        <s v="KL4713RAMDR"/>
        <s v="KL4713RAMDS"/>
        <s v="KL4713RAMDW"/>
        <s v="KL4713RAMFE"/>
        <s v="KL4713RAMFQ"/>
        <s v="KL4713RAMFR"/>
        <s v="KL4713RAMFS"/>
        <s v="KL4713RAMFW"/>
        <s v="KL4713RANDE"/>
        <s v="KL4713RANDQ"/>
        <s v="KL4713RANDR"/>
        <s v="KL4713RANDS"/>
        <s v="KL4713RANDW"/>
        <s v="KL4713RANFE"/>
        <s v="KL4713RANFQ"/>
        <s v="KL4713RANFR"/>
        <s v="KL4713RANFS"/>
        <s v="KL4713RANFW"/>
        <s v="KL4713RAPDE"/>
        <s v="KL4713RAPDQ"/>
        <s v="KL4713RAPDR"/>
        <s v="KL4713RAPDS"/>
        <s v="KL4713RAPDW"/>
        <s v="KL4713RAPFE"/>
        <s v="KL4713RAPFQ"/>
        <s v="KL4713RAPFR"/>
        <s v="KL4713RAPFS"/>
        <s v="KL4713RAPFW"/>
        <s v="KL4713RAQDE"/>
        <s v="KL4713RAQDQ"/>
        <s v="KL4713RAQDR"/>
        <s v="KL4713RAQDS"/>
        <s v="KL4713RAQDW"/>
        <s v="KL4713RAQFE"/>
        <s v="KL4713RAQFQ"/>
        <s v="KL4713RAQFR"/>
        <s v="KL4713RAQFS"/>
        <s v="KL4713RAQFW"/>
        <s v="KL4713RARDE"/>
        <s v="KL4713RARDQ"/>
        <s v="KL4713RARDR"/>
        <s v="KL4713RARDS"/>
        <s v="KL4713RARDW"/>
        <s v="KL4713RARFE"/>
        <s v="KL4713RARFQ"/>
        <s v="KL4713RARFR"/>
        <s v="KL4713RARFS"/>
        <s v="KL4713RARFW"/>
        <s v="KL4713RASDE"/>
        <s v="KL4713RASDQ"/>
        <s v="KL4713RASDR"/>
        <s v="KL4713RASDS"/>
        <s v="KL4713RASDW"/>
        <s v="KL4713RASFE"/>
        <s v="KL4713RASFQ"/>
        <s v="KL4713RASFR"/>
        <s v="KL4713RASFS"/>
        <s v="KL4713RASFW"/>
        <s v="KL4713RATDE"/>
        <s v="KL4713RATDQ"/>
        <s v="KL4713RATDR"/>
        <s v="KL4713RATDS"/>
        <s v="KL4713RATDW"/>
        <s v="KL4713RATFE"/>
        <s v="KL4713RATFQ"/>
        <s v="KL4713RATFR"/>
        <s v="KL4713RATFS"/>
        <s v="KL4713RATFW"/>
        <s v="KL4861RAEDE"/>
        <s v="KL4861RAEDQ"/>
        <s v="KL4861RAEDR"/>
        <s v="KL4861RAEDS"/>
        <s v="KL4861RAEDW"/>
        <s v="KL4861RAEFE"/>
        <s v="KL4861RAEFQ"/>
        <s v="KL4861RAEFR"/>
        <s v="KL4861RAEFS"/>
        <s v="KL4861RAEFW"/>
        <s v="KL4861RAKDE"/>
        <s v="KL4861RAKDQ"/>
        <s v="KL4861RAKDR"/>
        <s v="KL4861RAKDS"/>
        <s v="KL4861RAKDW"/>
        <s v="KL4861RAKFE"/>
        <s v="KL4861RAKFQ"/>
        <s v="KL4861RAKFR"/>
        <s v="KL4861RAKFS"/>
        <s v="KL4861RAKFW"/>
        <s v="KL4861RAMDE"/>
        <s v="KL4861RAMDQ"/>
        <s v="KL4861RAMDR"/>
        <s v="KL4861RAMDS"/>
        <s v="KL4861RAMDW"/>
        <s v="KL4861RAMFE"/>
        <s v="KL4861RAMFQ"/>
        <s v="KL4861RAMFR"/>
        <s v="KL4861RAMFS"/>
        <s v="KL4861RAMFW"/>
        <s v="KL4861RANDE"/>
        <s v="KL4861RANDQ"/>
        <s v="KL4861RANDR"/>
        <s v="KL4861RANDS"/>
        <s v="KL4861RANDW"/>
        <s v="KL4861RANFE"/>
        <s v="KL4861RANFQ"/>
        <s v="KL4861RANFR"/>
        <s v="KL4861RANFS"/>
        <s v="KL4861RANFW"/>
        <s v="KL4861RAPDE"/>
        <s v="KL4861RAPDQ"/>
        <s v="KL4861RAPDR"/>
        <s v="KL4861RAPDS"/>
        <s v="KL4861RAPDW"/>
        <s v="KL4861RAPFE"/>
        <s v="KL4861RAPFQ"/>
        <s v="KL4861RAPFR"/>
        <s v="KL4861RAPFS"/>
        <s v="KL4861RAPFW"/>
        <s v="KL4863RAKDE"/>
        <s v="KL4863RAKDQ"/>
        <s v="KL4863RAKDR"/>
        <s v="KL4863RAKDS"/>
        <s v="KL4863RAKDW"/>
        <s v="KL4863RAKFE"/>
        <s v="KL4863RAKFQ"/>
        <s v="KL4863RAKFR"/>
        <s v="KL4863RAKFS"/>
        <s v="KL4863RAKFW"/>
        <s v="KL4863RAMDE"/>
        <s v="KL4863RAMDQ"/>
        <s v="KL4863RAMDR"/>
        <s v="KL4863RAMDS"/>
        <s v="KL4863RAMDW"/>
        <s v="KL4863RAMFE"/>
        <s v="KL4863RAMFQ"/>
        <s v="KL4863RAMFR"/>
        <s v="KL4863RAMFS"/>
        <s v="KL4863RAMFW"/>
        <s v="KL4863RANDE"/>
        <s v="KL4863RANDQ"/>
        <s v="KL4863RANDR"/>
        <s v="KL4863RANDS"/>
        <s v="KL4863RANDW"/>
        <s v="KL4863RANFE"/>
        <s v="KL4863RANFQ"/>
        <s v="KL4863RANFR"/>
        <s v="KL4863RANFS"/>
        <s v="KL4863RANFW"/>
        <s v="KL4863RAPDE"/>
        <s v="KL4863RAPDQ"/>
        <s v="KL4863RAPDR"/>
        <s v="KL4863RAPDS"/>
        <s v="KL4863RAPDW"/>
        <s v="KL4863RAPFE"/>
        <s v="KL4863RAPFQ"/>
        <s v="KL4863RAPFR"/>
        <s v="KL4863RAPFS"/>
        <s v="KL4863RAPFW"/>
        <s v="KL4863RAQDE"/>
        <s v="KL4863RAQDQ"/>
        <s v="KL4863RAQDR"/>
        <s v="KL4863RAQDS"/>
        <s v="KL4863RAQDW"/>
        <s v="KL4863RAQFE"/>
        <s v="KL4863RAQFQ"/>
        <s v="KL4863RAQFR"/>
        <s v="KL4863RAQFS"/>
        <s v="KL4863RAQFW"/>
        <s v="KL4863RARDE"/>
        <s v="KL4863RARDQ"/>
        <s v="KL4863RARDR"/>
        <s v="KL4863RARDS"/>
        <s v="KL4863RARDW"/>
        <s v="KL4863RARFE"/>
        <s v="KL4863RARFQ"/>
        <s v="KL4863RARFR"/>
        <s v="KL4863RARFS"/>
        <s v="KL4863RARFW"/>
        <s v="KL4863RASDE"/>
        <s v="KL4863RASDQ"/>
        <s v="KL4863RASDR"/>
        <s v="KL4863RASDS"/>
        <s v="KL4863RASDW"/>
        <s v="KL4863RASFE"/>
        <s v="KL4863RASFQ"/>
        <s v="KL4863RASFR"/>
        <s v="KL4863RASFS"/>
        <s v="KL4863RASFW"/>
        <s v="KL4863RATDE"/>
        <s v="KL4863RATDQ"/>
        <s v="KL4863RATDR"/>
        <s v="KL4863RATDS"/>
        <s v="KL4863RATDW"/>
        <s v="KL4863RATFE"/>
        <s v="KL4863RATFQ"/>
        <s v="KL4863RATFR"/>
        <s v="KL4863RATFS"/>
        <s v="KL4863RATFW"/>
        <s v="KL4867RAKDE"/>
        <s v="KL4867RAKDQ"/>
        <s v="KL4867RAKDR"/>
        <s v="KL4867RAKDS"/>
        <s v="KL4867RAKDW"/>
        <s v="KL4867RAKFE"/>
        <s v="KL4867RAKFQ"/>
        <s v="KL4867RAKFR"/>
        <s v="KL4867RAKFS"/>
        <s v="KL4867RAKFW"/>
        <s v="KL4867RAMDE"/>
        <s v="KL4867RAMDQ"/>
        <s v="KL4867RAMDR"/>
        <s v="KL4867RAMDS"/>
        <s v="KL4867RAMDW"/>
        <s v="KL4867RAMFE"/>
        <s v="KL4867RAMFQ"/>
        <s v="KL4867RAMFR"/>
        <s v="KL4867RAMFS"/>
        <s v="KL4867RAMFW"/>
        <s v="KL4867RANDE"/>
        <s v="KL4867RANDQ"/>
        <s v="KL4867RANDR"/>
        <s v="KL4867RANDS"/>
        <s v="KL4867RANDW"/>
        <s v="KL4867RANFE"/>
        <s v="KL4867RANFQ"/>
        <s v="KL4867RANFR"/>
        <s v="KL4867RANFS"/>
        <s v="KL4867RANFW"/>
        <s v="KL4867RAPDE"/>
        <s v="KL4867RAPDQ"/>
        <s v="KL4867RAPDR"/>
        <s v="KL4867RAPDS"/>
        <s v="KL4867RAPDW"/>
        <s v="KL4867RAPFE"/>
        <s v="KL4867RAPFQ"/>
        <s v="KL4867RAPFR"/>
        <s v="KL4867RAPFS"/>
        <s v="KL4867RAPFW"/>
        <s v="KL4867RAQDE"/>
        <s v="KL4867RAQDQ"/>
        <s v="KL4867RAQDR"/>
        <s v="KL4867RAQDS"/>
        <s v="KL4867RAQDW"/>
        <s v="KL4867RAQFE"/>
        <s v="KL4867RAQFQ"/>
        <s v="KL4867RAQFR"/>
        <s v="KL4867RAQFS"/>
        <s v="KL4867RAQFW"/>
        <s v="KL4867RARDE"/>
        <s v="KL4867RARDQ"/>
        <s v="KL4867RARDR"/>
        <s v="KL4867RARDS"/>
        <s v="KL4867RARDW"/>
        <s v="KL4867RARFE"/>
        <s v="KL4867RARFQ"/>
        <s v="KL4867RARFR"/>
        <s v="KL4867RARFS"/>
        <s v="KL4867RARFW"/>
        <s v="KL4867RASDE"/>
        <s v="KL4867RASDQ"/>
        <s v="KL4867RASDR"/>
        <s v="KL4867RASDS"/>
        <s v="KL4867RASDW"/>
        <s v="KL4867RASFE"/>
        <s v="KL4867RASFQ"/>
        <s v="KL4867RASFR"/>
        <s v="KL4867RASFS"/>
        <s v="KL4867RASFW"/>
        <s v="KL4867RATDE"/>
        <s v="KL4867RATDQ"/>
        <s v="KL4867RATDR"/>
        <s v="KL4867RATDS"/>
        <s v="KL4867RATDW"/>
        <s v="KL4867RATFE"/>
        <s v="KL4867RATFQ"/>
        <s v="KL4867RATFR"/>
        <s v="KL4867RATFS"/>
        <s v="KL4867RATFW"/>
        <s v="KL4869RAKDE"/>
        <s v="KL4869RAKDQ"/>
        <s v="KL4869RAKDR"/>
        <s v="KL4869RAKDS"/>
        <s v="KL4869RAKDW"/>
        <s v="KL4869RAKFE"/>
        <s v="KL4869RAKFQ"/>
        <s v="KL4869RAKFR"/>
        <s v="KL4869RAKFS"/>
        <s v="KL4869RAKFW"/>
        <s v="KL4869RAMDE"/>
        <s v="KL4869RAMDQ"/>
        <s v="KL4869RAMDR"/>
        <s v="KL4869RAMDS"/>
        <s v="KL4869RAMDW"/>
        <s v="KL4869RAMFE"/>
        <s v="KL4869RAMFQ"/>
        <s v="KL4869RAMFR"/>
        <s v="KL4869RAMFS"/>
        <s v="KL4869RAMFW"/>
        <s v="KL4869RANDE"/>
        <s v="KL4869RANDQ"/>
        <s v="KL4869RANDR"/>
        <s v="KL4869RANDS"/>
        <s v="KL4869RANDW"/>
        <s v="KL4869RANFE"/>
        <s v="KL4869RANFQ"/>
        <s v="KL4869RANFR"/>
        <s v="KL4869RANFS"/>
        <s v="KL4869RANFW"/>
        <s v="KL4869RAPDE"/>
        <s v="KL4869RAPDQ"/>
        <s v="KL4869RAPDR"/>
        <s v="KL4869RAPDS"/>
        <s v="KL4869RAPDW"/>
        <s v="KL4869RAPFE"/>
        <s v="KL4869RAPFQ"/>
        <s v="KL4869RAPFR"/>
        <s v="KL4869RAPFS"/>
        <s v="KL4869RAPFW"/>
        <s v="KL4869RAQDE"/>
        <s v="KL4869RAQDQ"/>
        <s v="KL4869RAQDR"/>
        <s v="KL4869RAQDS"/>
        <s v="KL4869RAQDW"/>
        <s v="KL4869RAQFE"/>
        <s v="KL4869RAQFQ"/>
        <s v="KL4869RAQFR"/>
        <s v="KL4869RAQFS"/>
        <s v="KL4869RAQFW"/>
        <s v="KL4869RARDE"/>
        <s v="KL4869RARDQ"/>
        <s v="KL4869RARDR"/>
        <s v="KL4869RARDS"/>
        <s v="KL4869RARDW"/>
        <s v="KL4869RARFE"/>
        <s v="KL4869RARFQ"/>
        <s v="KL4869RARFR"/>
        <s v="KL4869RARFS"/>
        <s v="KL4869RARFW"/>
        <s v="KL4869RASDE"/>
        <s v="KL4869RASDQ"/>
        <s v="KL4869RASDR"/>
        <s v="KL4869RASDS"/>
        <s v="KL4869RASDW"/>
        <s v="KL4869RASFE"/>
        <s v="KL4869RASFQ"/>
        <s v="KL4869RASFR"/>
        <s v="KL4869RASFS"/>
        <s v="KL4869RASFW"/>
        <s v="KL4869RATDE"/>
        <s v="KL4869RATDQ"/>
        <s v="KL4869RATDR"/>
        <s v="KL4869RATDS"/>
        <s v="KL4869RATDW"/>
        <s v="KL4869RATFE"/>
        <s v="KL4869RATFQ"/>
        <s v="KL4869RATFR"/>
        <s v="KL4869RATFS"/>
        <s v="KL4869RATFW"/>
        <s v="KL9121RAKDE"/>
        <s v="KL9121RAKDQ"/>
        <s v="KL9121RAKDR"/>
        <s v="KL9121RAKDS"/>
        <s v="KL9121RAKDW"/>
        <s v="KL9121RAKFE"/>
        <s v="KL9121RAKFQ"/>
        <s v="KL9121RAKFR"/>
        <s v="KL9121RAKFS"/>
        <s v="KL9121RAKFW"/>
        <s v="KL9121RAMDE"/>
        <s v="KL9121RAMDQ"/>
        <s v="KL9121RAMDR"/>
        <s v="KL9121RAMDS"/>
        <s v="KL9121RAMDW"/>
        <s v="KL9121RAMFE"/>
        <s v="KL9121RAMFQ"/>
        <s v="KL9121RAMFR"/>
        <s v="KL9121RAMFS"/>
        <s v="KL9121RAMFW"/>
        <s v="KL9121RANDE"/>
        <s v="KL9121RANDQ"/>
        <s v="KL9121RANDR"/>
        <s v="KL9121RANDS"/>
        <s v="KL9121RANDW"/>
        <s v="KL9121RANFE"/>
        <s v="KL9121RANFQ"/>
        <s v="KL9121RANFR"/>
        <s v="KL9121RANFS"/>
        <s v="KL9121RANFW"/>
        <s v="KL9121RAPDE"/>
        <s v="KL9121RAPDQ"/>
        <s v="KL9121RAPDR"/>
        <s v="KL9121RAPDS"/>
        <s v="KL9121RAPDW"/>
        <s v="KL9121RAPFE"/>
        <s v="KL9121RAPFQ"/>
        <s v="KL9121RAPFR"/>
        <s v="KL9121RAPFS"/>
        <s v="KL9121RAPFW"/>
        <s v="KL9121RAQDE"/>
        <s v="KL9121RAQDQ"/>
        <s v="KL9121RAQDR"/>
        <s v="KL9121RAQDS"/>
        <s v="KL9121RAQDW"/>
        <s v="KL9121RAQFE"/>
        <s v="KL9121RAQFQ"/>
        <s v="KL9121RAQFR"/>
        <s v="KL9121RAQFS"/>
        <s v="KL9121RAQFW"/>
        <s v="KL9121RARDE"/>
        <s v="KL9121RARDQ"/>
        <s v="KL9121RARDR"/>
        <s v="KL9121RARDS"/>
        <s v="KL9121RARDW"/>
        <s v="KL9121RARFE"/>
        <s v="KL9121RARFQ"/>
        <s v="KL9121RARFR"/>
        <s v="KL9121RARFS"/>
        <s v="KL9121RARFW"/>
        <s v="KL9121RASDE"/>
        <s v="KL9121RASDQ"/>
        <s v="KL9121RASDR"/>
        <s v="KL9121RASDS"/>
        <s v="KL9121RASDW"/>
        <s v="KL9121RASFE"/>
        <s v="KL9121RASFQ"/>
        <s v="KL9121RASFR"/>
        <s v="KL9121RASFS"/>
        <s v="KL9121RASFW"/>
        <s v="KL9121RATDE"/>
        <s v="KL9121RATDQ"/>
        <s v="KL9121RATDR"/>
        <s v="KL9121RATDS"/>
        <s v="KL9121RATDW"/>
        <s v="KL9121RATFE"/>
        <s v="KL9121RATFQ"/>
        <s v="KL9121RATFR"/>
        <s v="KL9121RATFS"/>
        <s v="KL9121RATFW"/>
        <s v="KL4151RAKDE"/>
        <s v="KL4151RAKDQ"/>
        <s v="KL4151RAKDR"/>
        <s v="KL4151RAKDS"/>
        <s v="KL4151RAKDW"/>
        <s v="KL4151RAKFE"/>
        <s v="KL4151RAKFQ"/>
        <s v="KL4151RAKFR"/>
        <s v="KL4151RAKFS"/>
        <s v="KL4151RAKFW"/>
        <s v="KL4151RAMDE"/>
        <s v="KL4151RAMDQ"/>
        <s v="KL4151RAMDR"/>
        <s v="KL4151RAMDS"/>
        <s v="KL4151RAMDW"/>
        <s v="KL4151RAMFE"/>
        <s v="KL4151RAMFQ"/>
        <s v="KL4151RAMFR"/>
        <s v="KL4151RAMFS"/>
        <s v="KL4151RAMFW"/>
        <s v="KL4151RANDE"/>
        <s v="KL4151RANDQ"/>
        <s v="KL4151RANDR"/>
        <s v="KL4151RANDS"/>
        <s v="KL4151RANDW"/>
        <s v="KL4151RANFE"/>
        <s v="KL4151RANFQ"/>
        <s v="KL4151RANFR"/>
        <s v="KL4151RANFS"/>
        <s v="KL4151RANFW"/>
        <s v="KL4151RAPDE"/>
        <s v="KL4151RAPDQ"/>
        <s v="KL4151RAPDR"/>
        <s v="KL4151RAPDS"/>
        <s v="KL4151RAPDW"/>
        <s v="KL4151RAPFE"/>
        <s v="KL4151RAPFQ"/>
        <s v="KL4151RAPFR"/>
        <s v="KL4151RAPFS"/>
        <s v="KL4151RAPFW"/>
        <s v="KL4151RAQDE"/>
        <s v="KL4151RAQDQ"/>
        <s v="KL4151RAQDR"/>
        <s v="KL4151RAQDS"/>
        <s v="KL4151RAQDW"/>
        <s v="KL4151RAQFE"/>
        <s v="KL4151RAQFQ"/>
        <s v="KL4151RAQFR"/>
        <s v="KL4151RAQFS"/>
        <s v="KL4151RAQFW"/>
        <s v="KL4151RARDE"/>
        <s v="KL4151RARDQ"/>
        <s v="KL4151RARDR"/>
        <s v="KL4151RARDS"/>
        <s v="KL4151RARDW"/>
        <s v="KL4151RARFE"/>
        <s v="KL4151RARFQ"/>
        <s v="KL4151RARFR"/>
        <s v="KL4151RARFS"/>
        <s v="KL4151RARFW"/>
        <s v="KL4151RASDE"/>
        <s v="KL4151RASDQ"/>
        <s v="KL4151RASDR"/>
        <s v="KL4151RASDS"/>
        <s v="KL4151RASDW"/>
        <s v="KL4151RASFE"/>
        <s v="KL4151RASFQ"/>
        <s v="KL4151RASFR"/>
        <s v="KL4151RASFS"/>
        <s v="KL4151RASFW"/>
        <s v="KL4151RATDE"/>
        <s v="KL4151RATDQ"/>
        <s v="KL4151RATDR"/>
        <s v="KL4151RATDS"/>
        <s v="KL4151RATDW"/>
        <s v="KL4151RATFE"/>
        <s v="KL4151RATFQ"/>
        <s v="KL4151RATFR"/>
        <s v="KL4151RATFS"/>
        <s v="KL4151RATFW"/>
        <s v="KL4251RAADE"/>
        <s v="KL4251RAADQ"/>
        <s v="KL4251RAADR"/>
        <s v="KL4251RAADS"/>
        <s v="KL4251RAADW"/>
        <s v="KL4251RAAFE"/>
        <s v="KL4251RAAFQ"/>
        <s v="KL4251RAAFR"/>
        <s v="KL4251RAAFS"/>
        <s v="KL4251RAAFW"/>
        <s v="KL4251RABDE"/>
        <s v="KL4251RABDQ"/>
        <s v="KL4251RABDR"/>
        <s v="KL4251RABDS"/>
        <s v="KL4251RABDW"/>
        <s v="KL4251RABFE"/>
        <s v="KL4251RABFQ"/>
        <s v="KL4251RABFR"/>
        <s v="KL4251RABFS"/>
        <s v="KL4251RABFW"/>
        <s v="KL4251RACDE"/>
        <s v="KL4251RACDQ"/>
        <s v="KL4251RACDR"/>
        <s v="KL4251RACDS"/>
        <s v="KL4251RACDW"/>
        <s v="KL4251RACFE"/>
        <s v="KL4251RACFQ"/>
        <s v="KL4251RACFR"/>
        <s v="KL4251RACFS"/>
        <s v="KL4251RACFW"/>
        <s v="KL4251RADDE"/>
        <s v="KL4251RADDQ"/>
        <s v="KL4251RADDR"/>
        <s v="KL4251RADDS"/>
        <s v="KL4251RADDW"/>
        <s v="KL4251RADFE"/>
        <s v="KL4251RADFQ"/>
        <s v="KL4251RADFR"/>
        <s v="KL4251RADFS"/>
        <s v="KL4251RADFW"/>
        <s v="KL4251RAEDE"/>
        <s v="KL4251RAEDQ"/>
        <s v="KL4251RAEDR"/>
        <s v="KL4251RAEDS"/>
        <s v="KL4251RAEDW"/>
        <s v="KL4251RAEFE"/>
        <s v="KL4251RAEFQ"/>
        <s v="KL4251RAEFR"/>
        <s v="KL4251RAEFS"/>
        <s v="KL4251RAEFW"/>
        <s v="KL4251RAKDE"/>
        <s v="KL4251RAKDQ"/>
        <s v="KL4251RAKDR"/>
        <s v="KL4251RAKDS"/>
        <s v="KL4251RAKDW"/>
        <s v="KL4251RAKFE"/>
        <s v="KL4251RAKFQ"/>
        <s v="KL4251RAKFR"/>
        <s v="KL4251RAKFS"/>
        <s v="KL4251RAKFW"/>
        <s v="KL4251RAMDE"/>
        <s v="KL4251RAMDQ"/>
        <s v="KL4251RAMDR"/>
        <s v="KL4251RAMDS"/>
        <s v="KL4251RAMDW"/>
        <s v="KL4251RAMFE"/>
        <s v="KL4251RAMFQ"/>
        <s v="KL4251RAMFR"/>
        <s v="KL4251RAMFS"/>
        <s v="KL4251RAMFW"/>
        <s v="KL4251RANDE"/>
        <s v="KL4251RANDQ"/>
        <s v="KL4251RANDR"/>
        <s v="KL4251RANDS"/>
        <s v="KL4251RANDW"/>
        <s v="KL4251RANFE"/>
        <s v="KL4251RANFQ"/>
        <s v="KL4251RANFR"/>
        <s v="KL4251RANFS"/>
        <s v="KL4251RANFW"/>
        <s v="KL4251RAPDE"/>
        <s v="KL4251RAPDQ"/>
        <s v="KL4251RAPDR"/>
        <s v="KL4251RAPDS"/>
        <s v="KL4251RAPDW"/>
        <s v="KL4251RAPFE"/>
        <s v="KL4251RAPFQ"/>
        <s v="KL4251RAPFR"/>
        <s v="KL4251RAPFS"/>
        <s v="KL4251RAPFW"/>
        <s v="KL4251RAQDE"/>
        <s v="KL4251RAQDQ"/>
        <s v="KL4251RAQDR"/>
        <s v="KL4251RAQDS"/>
        <s v="KL4251RAQDW"/>
        <s v="KL4251RAQFE"/>
        <s v="KL4251RAQFQ"/>
        <s v="KL4251RAQFR"/>
        <s v="KL4251RAQFS"/>
        <s v="KL4251RAQFW"/>
        <s v="KL4251RARDE"/>
        <s v="KL4251RARDQ"/>
        <s v="KL4251RARDR"/>
        <s v="KL4251RARDS"/>
        <s v="KL4251RARDW"/>
        <s v="KL4251RARFE"/>
        <s v="KL4251RARFQ"/>
        <s v="KL4251RARFR"/>
        <s v="KL4251RARFS"/>
        <s v="KL4251RARFW"/>
        <s v="KL4251RASDE"/>
        <s v="KL4251RASDQ"/>
        <s v="KL4251RASDR"/>
        <s v="KL4251RASDS"/>
        <s v="KL4251RASDW"/>
        <s v="KL4251RASFE"/>
        <s v="KL4251RASFQ"/>
        <s v="KL4251RASFR"/>
        <s v="KL4251RASFS"/>
        <s v="KL4251RASFW"/>
        <s v="KL4251RATDE"/>
        <s v="KL4251RATDQ"/>
        <s v="KL4251RATDR"/>
        <s v="KL4251RATDS"/>
        <s v="KL4251RATDW"/>
        <s v="KL4251RATFE"/>
        <s v="KL4251RATFQ"/>
        <s v="KL4251RATFR"/>
        <s v="KL4251RATFS"/>
        <s v="KL4251RATFW"/>
        <s v="KL4551RAADE"/>
        <s v="KL4551RAADQ"/>
        <s v="KL4551RAADR"/>
        <s v="KL4551RAADS"/>
        <s v="KL4551RAADW"/>
        <s v="KL4551RAAFE"/>
        <s v="KL4551RAAFQ"/>
        <s v="KL4551RAAFR"/>
        <s v="KL4551RAAFS"/>
        <s v="KL4551RAAFW"/>
        <s v="KL4551RABDE"/>
        <s v="KL4551RABDQ"/>
        <s v="KL4551RABDR"/>
        <s v="KL4551RABDS"/>
        <s v="KL4551RABDW"/>
        <s v="KL4551RABFE"/>
        <s v="KL4551RABFQ"/>
        <s v="KL4551RABFR"/>
        <s v="KL4551RABFS"/>
        <s v="KL4551RABFW"/>
        <s v="KL4551RACDE"/>
        <s v="KL4551RACDQ"/>
        <s v="KL4551RACDR"/>
        <s v="KL4551RACDS"/>
        <s v="KL4551RACDW"/>
        <s v="KL4551RACFE"/>
        <s v="KL4551RACFQ"/>
        <s v="KL4551RACFR"/>
        <s v="KL4551RACFS"/>
        <s v="KL4551RACFW"/>
        <s v="KL4551RADDE"/>
        <s v="KL4551RADDQ"/>
        <s v="KL4551RADDR"/>
        <s v="KL4551RADDS"/>
        <s v="KL4551RADDW"/>
        <s v="KL4551RADFE"/>
        <s v="KL4551RADFQ"/>
        <s v="KL4551RADFR"/>
        <s v="KL4551RADFS"/>
        <s v="KL4551RADFW"/>
        <s v="KL4551RAEDE"/>
        <s v="KL4551RAEDQ"/>
        <s v="KL4551RAEDR"/>
        <s v="KL4551RAEDS"/>
        <s v="KL4551RAEDW"/>
        <s v="KL4551RAEFE"/>
        <s v="KL4551RAEFQ"/>
        <s v="KL4551RAEFR"/>
        <s v="KL4551RAEFS"/>
        <s v="KL4551RAEFW"/>
        <s v="KL4551RAKDE"/>
        <s v="KL4551RAKDQ"/>
        <s v="KL4551RAKDR"/>
        <s v="KL4551RAKDS"/>
        <s v="KL4551RAKDW"/>
        <s v="KL4551RAKFE"/>
        <s v="KL4551RAKFQ"/>
        <s v="KL4551RAKFR"/>
        <s v="KL4551RAKFS"/>
        <s v="KL4551RAKFW"/>
        <s v="KL4551RAMDE"/>
        <s v="KL4551RAMDQ"/>
        <s v="KL4551RAMDR"/>
        <s v="KL4551RAMDS"/>
        <s v="KL4551RAMDW"/>
        <s v="KL4551RAMFE"/>
        <s v="KL4551RAMFQ"/>
        <s v="KL4551RAMFR"/>
        <s v="KL4551RAMFS"/>
        <s v="KL4551RAMFW"/>
        <s v="KL4551RANDE"/>
        <s v="KL4551RANDQ"/>
        <s v="KL4551RANDR"/>
        <s v="KL4551RANDS"/>
        <s v="KL4551RANDW"/>
        <s v="KL4551RANFE"/>
        <s v="KL4551RANFQ"/>
        <s v="KL4551RANFR"/>
        <s v="KL4551RANFS"/>
        <s v="KL4551RANFW"/>
        <s v="KL4551RAPDE"/>
        <s v="KL4551RAPDQ"/>
        <s v="KL4551RAPDR"/>
        <s v="KL4551RAPDS"/>
        <s v="KL4551RAPDW"/>
        <s v="KL4551RAPFE"/>
        <s v="KL4551RAPFQ"/>
        <s v="KL4551RAPFR"/>
        <s v="KL4551RAPFS"/>
        <s v="KL4551RAPFW"/>
        <s v="KL4551RAQDE"/>
        <s v="KL4551RAQDQ"/>
        <s v="KL4551RAQDR"/>
        <s v="KL4551RAQDS"/>
        <s v="KL4551RAQDW"/>
        <s v="KL4551RAQFE"/>
        <s v="KL4551RAQFQ"/>
        <s v="KL4551RAQFR"/>
        <s v="KL4551RAQFS"/>
        <s v="KL4551RAQFW"/>
        <s v="KL4551RARDE"/>
        <s v="KL4551RARDQ"/>
        <s v="KL4551RARDR"/>
        <s v="KL4551RARDS"/>
        <s v="KL4551RARDW"/>
        <s v="KL4551RARFE"/>
        <s v="KL4551RARFQ"/>
        <s v="KL4551RARFR"/>
        <s v="KL4551RARFS"/>
        <s v="KL4551RARFW"/>
        <s v="KL4551RASDE"/>
        <s v="KL4551RASDQ"/>
        <s v="KL4551RASDR"/>
        <s v="KL4551RASDS"/>
        <s v="KL4551RASDW"/>
        <s v="KL4551RASFE"/>
        <s v="KL4551RASFQ"/>
        <s v="KL4551RASFR"/>
        <s v="KL4551RASFS"/>
        <s v="KL4551RASFW"/>
        <s v="KL4551RATDE"/>
        <s v="KL4551RATDQ"/>
        <s v="KL4551RATDR"/>
        <s v="KL4551RATDS"/>
        <s v="KL4551RATDW"/>
        <s v="KL4551RATFE"/>
        <s v="KL4551RATFQ"/>
        <s v="KL4551RATFR"/>
        <s v="KL4551RATFS"/>
        <s v="KL4551RATFW"/>
        <s v="KL4530RAEFW"/>
        <s v="KL4530RAEFR"/>
        <s v="KL4530RAEFS"/>
        <s v="KL4530RAKFW"/>
        <s v="KL4530RAKFR"/>
        <s v="KL4530RAKFS"/>
        <s v="KL4231RAKDS"/>
        <s v="KL4231RAKFR"/>
        <s v="KL4231RAKDR"/>
        <s v="KL4231RAKFS"/>
        <s v="KL4231RAKDW"/>
        <s v="KL4231RAKFE"/>
        <s v="KL4231RAKDE"/>
        <s v="KL4231RAKFQ"/>
        <s v="KL4231RAKDQ"/>
        <s v="KL4231RAKFW"/>
        <s v="KL4231RAMDS"/>
        <s v="KL4231RAMFR"/>
        <s v="KL4231RAMDR"/>
        <s v="KL4231RAMFS"/>
        <s v="KL4231RAMDW"/>
        <s v="KL4231RAMFE"/>
        <s v="KL4231RAMDE"/>
        <s v="KL4231RAMFQ"/>
        <s v="KL4231RAMDQ"/>
        <s v="KL4231RAMFW"/>
        <s v="KL4231RANDS"/>
        <s v="KL4231RANFR"/>
        <s v="KL4231RANDR"/>
        <s v="KL4231RANFS"/>
        <s v="KL4231RANDW"/>
        <s v="KL4231RANFE"/>
        <s v="KL4231RANDE"/>
        <s v="KL4231RANFQ"/>
        <s v="KL4231RANDQ"/>
        <s v="KL4231RANFW"/>
        <s v="KL4231RAPDS"/>
        <s v="KL4231RAPFR"/>
        <s v="KL4231RAPDR"/>
        <s v="KL4231RAPFS"/>
        <s v="KL4231RAPDW"/>
        <s v="KL4231RAPFE"/>
        <s v="KL4231RAPDE"/>
        <s v="KL4231RAPFQ"/>
        <s v="KL4231RAPDQ"/>
        <s v="KL4231RAPFW"/>
        <s v="KL4231RAQDS"/>
        <s v="KL4231RAQFR"/>
        <s v="KL4231RAQDR"/>
        <s v="KL4231RAQFS"/>
        <s v="KL4231RAQDW"/>
        <s v="KL4231RAQFE"/>
        <s v="KL4231RAQDE"/>
        <s v="KL4231RAQFQ"/>
        <s v="KL4231RAQDQ"/>
        <s v="KL4231RAQFW"/>
        <s v="KL4231RARDS"/>
        <s v="KL4231RARFR"/>
        <s v="KL4231RARDR"/>
        <s v="KL4231RARFS"/>
        <s v="KL4231RARDW"/>
        <s v="KL4231RARFE"/>
        <s v="KL4231RARDE"/>
        <s v="KL4231RARFQ"/>
        <s v="KL4231RARDQ"/>
        <s v="KL4231RARFW"/>
        <s v="KL4231RASDS"/>
        <s v="KL4231RASFR"/>
        <s v="KL4231RASDR"/>
        <s v="KL4231RASFS"/>
        <s v="KL4231RASDW"/>
        <s v="KL4231RASFE"/>
        <s v="KL4231RASDE"/>
        <s v="KL4231RASFQ"/>
        <s v="KL4231RASDQ"/>
        <s v="KL4231RASFW"/>
        <s v="KL4231RATDS"/>
        <s v="KL4231RATFR"/>
        <s v="KL4231RATDR"/>
        <s v="KL4231RATFS"/>
        <s v="KL4231RATDW"/>
        <s v="KL4231RATFE"/>
        <s v="KL4231RATDE"/>
        <s v="KL4231RATFQ"/>
        <s v="KL4231RATDQ"/>
        <s v="KL4231RATFW"/>
        <m/>
      </sharedItems>
    </cacheField>
    <cacheField name="PartNumber" numFmtId="0">
      <sharedItems containsBlank="1" count="161">
        <s v="-"/>
        <s v="KL4025RA*DE"/>
        <s v="KL4025RA*DQ"/>
        <s v="KL4025RA*DR"/>
        <s v="KL4025RA*DS"/>
        <s v="KL4025RA*DW"/>
        <s v="KL4025RA*FE"/>
        <s v="KL4025RA*FQ"/>
        <s v="KL4025RA*FR"/>
        <s v="KL4025RA*FS"/>
        <s v="KL4025RA*FW"/>
        <s v="KL4221RA*DE"/>
        <s v="KL4221RA*DQ"/>
        <s v="KL4221RA*DR"/>
        <s v="KL4221RA*DS"/>
        <s v="KL4221RA*DW"/>
        <s v="KL4221RA*FE"/>
        <s v="KL4221RA*FQ"/>
        <s v="KL4221RA*FR"/>
        <s v="KL4221RA*FS"/>
        <s v="KL4221RA*FW"/>
        <s v="KL4313RA*DE"/>
        <s v="KL4313RA*DH"/>
        <s v="KL4313RA*DQ"/>
        <s v="KL4313RA*DR"/>
        <s v="KL4313RA*DS"/>
        <s v="KL4313RA*DW"/>
        <s v="KL4313RA*FE"/>
        <s v="KL4313RA*FH"/>
        <s v="KL4313RA*FQ"/>
        <s v="KL4313RA*FR"/>
        <s v="KL4313RA*FS"/>
        <s v="KL4313RA*FW"/>
        <s v="KL4323RA*DE"/>
        <s v="KL4323RA*DH"/>
        <s v="KL4323RA*DQ"/>
        <s v="KL4323RA*DR"/>
        <s v="KL4323RA*DS"/>
        <s v="KL4323RA*DW"/>
        <s v="KL4323RA*FE"/>
        <s v="KL4323RA*FH"/>
        <s v="KL4323RA*FQ"/>
        <s v="KL4323RA*FR"/>
        <s v="KL4323RA*FS"/>
        <s v="KL4323RA*FW"/>
        <s v="KL4413RA*DE"/>
        <s v="KL4413RA*DH"/>
        <s v="KL4413RA*DQ"/>
        <s v="KL4413RA*DR"/>
        <s v="KL4413RA*DS"/>
        <s v="KL4413RA*DW"/>
        <s v="KL4413RA*FE"/>
        <s v="KL4413RA*FH"/>
        <s v="KL4413RA*FQ"/>
        <s v="KL4413RA*FR"/>
        <s v="KL4413RA*FS"/>
        <s v="KL4413RA*FW"/>
        <s v="KL4713RA*DE"/>
        <s v="KL4713RA*DQ"/>
        <s v="KL4713RA*DR"/>
        <s v="KL4713RA*DS"/>
        <s v="KL4713RA*DW"/>
        <s v="KL4713RA*FE"/>
        <s v="KL4713RA*FQ"/>
        <s v="KL4713RA*FR"/>
        <s v="KL4713RA*FS"/>
        <s v="KL4713RA*FW"/>
        <s v="KL4861RA*DE"/>
        <s v="KL4861RA*DQ"/>
        <s v="KL4861RA*DR"/>
        <s v="KL4861RA*DS"/>
        <s v="KL4861RA*DW"/>
        <s v="KL4861RA*FE"/>
        <s v="KL4861RA*FQ"/>
        <s v="KL4861RA*FR"/>
        <s v="KL4861RA*FS"/>
        <s v="KL4861RA*FW"/>
        <s v="KL4863RA*DE"/>
        <s v="KL4863RA*DQ"/>
        <s v="KL4863RA*DR"/>
        <s v="KL4863RA*DS"/>
        <s v="KL4863RA*DW"/>
        <s v="KL4863RA*FE"/>
        <s v="KL4863RA*FQ"/>
        <s v="KL4863RA*FR"/>
        <s v="KL4863RA*FS"/>
        <s v="KL4863RA*FW"/>
        <s v="KL4867RA*DE"/>
        <s v="KL4867RA*DQ"/>
        <s v="KL4867RA*DR"/>
        <s v="KL4867RA*DS"/>
        <s v="KL4867RA*DW"/>
        <s v="KL4867RA*FE"/>
        <s v="KL4867RA*FQ"/>
        <s v="KL4867RA*FR"/>
        <s v="KL4867RA*FS"/>
        <s v="KL4867RA*FW"/>
        <s v="KL4869RA*DE"/>
        <s v="KL4869RA*DQ"/>
        <s v="KL4869RA*DR"/>
        <s v="KL4869RA*DS"/>
        <s v="KL4869RA*DW"/>
        <s v="KL4869RA*FE"/>
        <s v="KL4869RA*FQ"/>
        <s v="KL4869RA*FR"/>
        <s v="KL4869RA*FS"/>
        <s v="KL4869RA*FW"/>
        <s v="KL9121RA*DE"/>
        <s v="KL9121RA*DQ"/>
        <s v="KL9121RA*DR"/>
        <s v="KL9121RA*DS"/>
        <s v="KL9121RA*DW"/>
        <s v="KL9121RA*FE"/>
        <s v="KL9121RA*FQ"/>
        <s v="KL9121RA*FR"/>
        <s v="KL9121RA*FS"/>
        <s v="KL9121RA*FW"/>
        <s v="KL4151RA*DE"/>
        <s v="KL4151RA*DQ"/>
        <s v="KL4151RA*DR"/>
        <s v="KL4151RA*DS"/>
        <s v="KL4151RA*DW"/>
        <s v="KL4151RA*FE"/>
        <s v="KL4151RA*FQ"/>
        <s v="KL4151RA*FR"/>
        <s v="KL4151RA*FS"/>
        <s v="KL4151RA*FW"/>
        <s v="KL4251RA*DE"/>
        <s v="KL4251RA*DQ"/>
        <s v="KL4251RA*DR"/>
        <s v="KL4251RA*DS"/>
        <s v="KL4251RA*DW"/>
        <s v="KL4251RA*FE"/>
        <s v="KL4251RA*FQ"/>
        <s v="KL4251RA*FR"/>
        <s v="KL4251RA*FS"/>
        <s v="KL4251RA*FW"/>
        <s v="KL4551RA*DE"/>
        <s v="KL4551RA*DQ"/>
        <s v="KL4551RA*DR"/>
        <s v="KL4551RA*DS"/>
        <s v="KL4551RA*DW"/>
        <s v="KL4551RA*FE"/>
        <s v="KL4551RA*FQ"/>
        <s v="KL4551RA*FR"/>
        <s v="KL4551RA*FS"/>
        <s v="KL4551RA*FW"/>
        <s v="KL4530RA*FW"/>
        <s v="KL4530RA*FR"/>
        <s v="KL4530RA*FS"/>
        <s v="KL4231RA*DS"/>
        <s v="KL4231RA*FR"/>
        <s v="KL4231RA*DR"/>
        <s v="KL4231RA*FS"/>
        <s v="KL4231RA*DW"/>
        <s v="KL4231RA*FE"/>
        <s v="KL4231RA*DE"/>
        <s v="KL4231RA*FQ"/>
        <s v="KL4231RA*DQ"/>
        <s v="KL4231RA*FW"/>
        <m/>
      </sharedItems>
    </cacheField>
    <cacheField name="Category" numFmtId="0">
      <sharedItems containsBlank="1" count="9">
        <s v="Endpoint Security"/>
        <s v="Targeted Security"/>
        <s v="Total Security"/>
        <s v="Small Office Security"/>
        <s v="Special Security"/>
        <s v="Storage Security"/>
        <s v="Mail&amp;Gateway Security"/>
        <s v="OpenSpace Security"/>
        <m/>
      </sharedItems>
    </cacheField>
    <cacheField name="Code" numFmtId="0">
      <sharedItems containsString="0" containsBlank="1" containsNumber="1" containsInteger="1" minValue="3010" maxValue="4869" count="21">
        <n v="4010"/>
        <n v="4510"/>
        <n v="4810"/>
        <n v="3010"/>
        <n v="4541"/>
        <n v="4561"/>
        <n v="4511"/>
        <n v="4531"/>
        <n v="4521"/>
        <n v="4571"/>
        <n v="4011"/>
        <n v="4012"/>
        <n v="4013"/>
        <n v="4869"/>
        <n v="4591"/>
        <n v="4582"/>
        <n v="4583"/>
        <n v="4584"/>
        <n v="3011"/>
        <n v="4611"/>
        <m/>
      </sharedItems>
    </cacheField>
    <cacheField name="Product" numFmtId="0">
      <sharedItems containsBlank="1" count="21">
        <s v="Endpoint Security"/>
        <s v="Targeted Security"/>
        <s v="Total Security"/>
        <s v="Small Office Security"/>
        <s v="   Kaspersky Security для мобильных устройств"/>
        <s v="   Антивирус Касперского для систем хранения данных"/>
        <s v="   Kaspersky Security для почтовых серверов"/>
        <s v="   Kaspersky Security для серверов совместной работы"/>
        <s v="   Kaspersky Security для интернет-шлюзов"/>
        <s v="   Kaspersky Anti-Spam для Linux"/>
        <s v="   Kaspersky Endpoint Security для бизнеса – Стартовый"/>
        <s v="   Kaspersky Endpoint Security для бизнеса – Стандартный"/>
        <s v="   Kaspersky Endpoint Security для бизнеса – Расширенный"/>
        <s v="   Kaspersky Total Security для бизнеса"/>
        <s v="   Kaspersky Systems Management"/>
        <s v="   Kaspersky Security для виртуальных сред, Desktop *"/>
        <s v="   Kaspersky Security для виртуальных сред, Server *"/>
        <s v="   Kaspersky Security для виртуальных сред, Core *"/>
        <s v="   Kaspersky Small Office Security 3 for Personal Computers, Mobiles and File Servers (fixed-date)"/>
        <s v="   Kaspersky Security для файловых серверов"/>
        <m/>
      </sharedItems>
    </cacheField>
    <cacheField name="LicenceDescription" numFmtId="0">
      <sharedItems containsBlank="1" count="12">
        <s v="-"/>
        <s v=""/>
        <m/>
        <s v="PDA"/>
        <s v="Node"/>
        <s v="User"/>
        <s v="Mx"/>
        <s v="SME"/>
        <s v="VirtWKS"/>
        <s v="VirtSvr"/>
        <s v="Core"/>
        <s v="WKS+FS+MD"/>
      </sharedItems>
    </cacheField>
    <cacheField name="LicenceObject" numFmtId="0">
      <sharedItems containsBlank="1" count="9">
        <s v="-"/>
        <s v="PDA"/>
        <s v="User"/>
        <s v="Node"/>
        <s v="VirtualWorkstation"/>
        <s v="VirtualServer"/>
        <s v="Core"/>
        <s v="Workstation / FileServer"/>
        <m/>
      </sharedItems>
    </cacheField>
    <cacheField name="Package" numFmtId="0">
      <sharedItems containsBlank="1" count="3">
        <s v="-"/>
        <s v="License"/>
        <m/>
      </sharedItems>
    </cacheField>
    <cacheField name="Band" numFmtId="0">
      <sharedItems containsBlank="1" count="14">
        <s v="Band K: 10-14"/>
        <s v="Band M: 15-19"/>
        <s v="Band N: 20-24"/>
        <s v="Band P: 25-49"/>
        <s v="Band Q: 50-99"/>
        <s v="Band R: 100-149"/>
        <s v="Band S: 150-249"/>
        <s v="Band T: 250-499"/>
        <s v="Band E: 5-9"/>
        <s v="Band A: 1-1"/>
        <s v="Band B: 2-2"/>
        <s v="Band C: 3-3"/>
        <s v="Band D: 4-4"/>
        <m/>
      </sharedItems>
    </cacheField>
    <cacheField name="LicenceComposition" numFmtId="0">
      <sharedItems containsBlank="1" count="79">
        <s v="-"/>
        <s v="10-14PDA"/>
        <s v="15-19PDA"/>
        <s v="20-24PDA"/>
        <s v="25-49PDA"/>
        <s v="50-99PDA"/>
        <s v="100-149PDA"/>
        <s v="150-249PDA"/>
        <s v="250-499PDA"/>
        <s v="10-14Node"/>
        <s v="15-19Node"/>
        <s v="20-24Node"/>
        <s v="25-49Node"/>
        <s v="50-99Node"/>
        <s v="100-149Node"/>
        <s v="150-249Node"/>
        <s v="250-499Node"/>
        <s v="10-14User"/>
        <s v="15-19User"/>
        <s v="20-24User"/>
        <s v="25-49User"/>
        <s v="50-99User"/>
        <s v="100-149User"/>
        <s v="150-249User"/>
        <s v="250-499User"/>
        <s v="10-14Mx"/>
        <s v="15-19Mx"/>
        <s v="20-24Mx"/>
        <s v="25-49Mx"/>
        <s v="50-99Mx"/>
        <s v="100-149Mx"/>
        <s v="150-249Mx"/>
        <s v="250-499Mx"/>
        <s v="5-9Node"/>
        <s v="10-14SME"/>
        <s v="15-19SME"/>
        <s v="20-24SME"/>
        <s v="25-49SME"/>
        <s v="50-99SME"/>
        <s v="100-149SME"/>
        <s v="150-249SME"/>
        <s v="250-499SME"/>
        <s v="10-14VirtWKS"/>
        <s v="15-19VirtWKS"/>
        <s v="20-24VirtWKS"/>
        <s v="25-49VirtWKS"/>
        <s v="50-99VirtWKS"/>
        <s v="100-149VirtWKS"/>
        <s v="150-249VirtWKS"/>
        <s v="250-499VirtWKS"/>
        <s v="1-1VirtSvr"/>
        <s v="2-2VirtSvr"/>
        <s v="3-3VirtSvr"/>
        <s v="4-4VirtSvr"/>
        <s v="5-9VirtSvr"/>
        <s v="10-14VirtSvr"/>
        <s v="15-19VirtSvr"/>
        <s v="20-24VirtSvr"/>
        <s v="25-49VirtSvr"/>
        <s v="50-99VirtSvr"/>
        <s v="100-149VirtSvr"/>
        <s v="150-249VirtSvr"/>
        <s v="250-499VirtSvr"/>
        <s v="1-1Core"/>
        <s v="2-2Core"/>
        <s v="3-3Core"/>
        <s v="4-4Core"/>
        <s v="5-9Core"/>
        <s v="10-14Core"/>
        <s v="15-19Core"/>
        <s v="20-24Core"/>
        <s v="25-49Core"/>
        <s v="50-99Core"/>
        <s v="100-149Core"/>
        <s v="150-249Core"/>
        <s v="250-499Core"/>
        <s v="5-9WKS"/>
        <s v="10-14WKS"/>
        <m/>
      </sharedItems>
    </cacheField>
    <cacheField name="LicenceType" numFmtId="0">
      <sharedItems containsBlank="1" count="8">
        <s v="-"/>
        <s v="Educational"/>
        <s v="Educational Renewal"/>
        <s v="Renewal"/>
        <s v="Base"/>
        <s v="Cross-grade"/>
        <s v="Add-on"/>
        <m/>
      </sharedItems>
    </cacheField>
    <cacheField name="Term" numFmtId="0">
      <sharedItems containsBlank="1" count="4">
        <s v="-"/>
        <s v="2 year"/>
        <s v="1 year"/>
        <m/>
      </sharedItems>
    </cacheField>
    <cacheField name="Price" numFmtId="0">
      <sharedItems containsString="0" containsBlank="1" containsNumber="1" minValue="24.9" maxValue="27267" count="1059">
        <m/>
        <n v="505.9"/>
        <n v="354.1"/>
        <n v="1581"/>
        <n v="2371.5"/>
        <n v="1264.8"/>
        <n v="316.2"/>
        <n v="221.3"/>
        <n v="948.6"/>
        <n v="790.5"/>
        <n v="470.1"/>
        <n v="329.1"/>
        <n v="1469.1"/>
        <n v="2203.6"/>
        <n v="1175.3"/>
        <n v="293.8"/>
        <n v="205.7"/>
        <n v="881.4"/>
        <n v="734.5"/>
        <n v="436.8"/>
        <n v="305.7"/>
        <n v="1364.9"/>
        <n v="2047.3"/>
        <n v="1091.9000000000001"/>
        <n v="273"/>
        <n v="191.1"/>
        <n v="818.9"/>
        <n v="682.4"/>
        <n v="404.3"/>
        <n v="283"/>
        <n v="1263.5"/>
        <n v="1895.3"/>
        <n v="1010.8"/>
        <n v="252.7"/>
        <n v="176.9"/>
        <n v="758.1"/>
        <n v="631.79999999999995"/>
        <n v="371.8"/>
        <n v="260.2"/>
        <n v="1161.7"/>
        <n v="1742.6"/>
        <n v="929.4"/>
        <n v="232.3"/>
        <n v="162.6"/>
        <n v="697"/>
        <n v="580.9"/>
        <n v="340.6"/>
        <n v="238.4"/>
        <n v="1064.5"/>
        <n v="1596.7"/>
        <n v="851.6"/>
        <n v="212.9"/>
        <n v="149"/>
        <n v="638.70000000000005"/>
        <n v="532.20000000000005"/>
        <n v="309.60000000000002"/>
        <n v="216.7"/>
        <n v="967.4"/>
        <n v="1451.1"/>
        <n v="773.9"/>
        <n v="193.5"/>
        <n v="135.4"/>
        <n v="580.4"/>
        <n v="483.7"/>
        <n v="278"/>
        <n v="194.6"/>
        <n v="868.6"/>
        <n v="1302.9000000000001"/>
        <n v="694.9"/>
        <n v="173.7"/>
        <n v="121.6"/>
        <n v="521.20000000000005"/>
        <n v="434.3"/>
        <n v="552.79999999999995"/>
        <n v="386.9"/>
        <n v="773.8"/>
        <n v="1105.5"/>
        <n v="368.5"/>
        <n v="258"/>
        <n v="515.9"/>
        <n v="737"/>
        <n v="589.6"/>
        <n v="506.4"/>
        <n v="354.5"/>
        <n v="709"/>
        <n v="1012.9"/>
        <n v="337.6"/>
        <n v="236.3"/>
        <n v="472.7"/>
        <n v="675.2"/>
        <n v="540.20000000000005"/>
        <n v="464"/>
        <n v="324.8"/>
        <n v="649.6"/>
        <n v="928.1"/>
        <n v="309.39999999999998"/>
        <n v="216.5"/>
        <n v="433.1"/>
        <n v="618.70000000000005"/>
        <n v="495"/>
        <n v="425.2"/>
        <n v="297.60000000000002"/>
        <n v="595.20000000000005"/>
        <n v="850.4"/>
        <n v="283.5"/>
        <n v="198.4"/>
        <n v="396.8"/>
        <n v="566.9"/>
        <n v="453.5"/>
        <n v="389.5"/>
        <n v="272.7"/>
        <n v="545.29999999999995"/>
        <n v="779"/>
        <n v="259.7"/>
        <n v="181.8"/>
        <n v="363.6"/>
        <n v="519.4"/>
        <n v="415.5"/>
        <n v="356.9"/>
        <n v="249.8"/>
        <n v="499.7"/>
        <n v="713.8"/>
        <n v="237.9"/>
        <n v="166.6"/>
        <n v="333.1"/>
        <n v="475.9"/>
        <n v="380.7"/>
        <n v="327"/>
        <n v="228.9"/>
        <n v="457.8"/>
        <n v="654"/>
        <n v="218"/>
        <n v="152.6"/>
        <n v="305.2"/>
        <n v="436"/>
        <n v="348.8"/>
        <n v="299.60000000000002"/>
        <n v="209.8"/>
        <n v="419.5"/>
        <n v="599.29999999999995"/>
        <n v="199.8"/>
        <n v="139.80000000000001"/>
        <n v="279.7"/>
        <n v="399.5"/>
        <n v="319.60000000000002"/>
        <n v="443.2"/>
        <n v="1870.5"/>
        <n v="310.2"/>
        <n v="1385"/>
        <n v="2077.5"/>
        <n v="1108"/>
        <n v="277"/>
        <n v="1247"/>
        <n v="193.9"/>
        <n v="831"/>
        <n v="692.5"/>
        <n v="400.9"/>
        <n v="1691.9"/>
        <n v="280.60000000000002"/>
        <n v="1252.7"/>
        <n v="1879.1"/>
        <n v="1002.2"/>
        <n v="250.5"/>
        <n v="1127.9000000000001"/>
        <n v="175.4"/>
        <n v="751.6"/>
        <n v="626.4"/>
        <n v="362.7"/>
        <n v="1530.6"/>
        <n v="253.9"/>
        <n v="1133.3"/>
        <n v="1700"/>
        <n v="906.7"/>
        <n v="226.7"/>
        <n v="1020.4"/>
        <n v="158.69999999999999"/>
        <n v="680"/>
        <n v="566.70000000000005"/>
        <n v="328"/>
        <n v="1384.4"/>
        <n v="229.6"/>
        <n v="1025"/>
        <n v="1537.6"/>
        <n v="820"/>
        <n v="205"/>
        <n v="922.9"/>
        <n v="143.5"/>
        <n v="615"/>
        <n v="512.5"/>
        <n v="296.7"/>
        <n v="1252.0999999999999"/>
        <n v="207.7"/>
        <n v="927.1"/>
        <n v="1390.7"/>
        <n v="741.7"/>
        <n v="185.4"/>
        <n v="834.7"/>
        <n v="129.80000000000001"/>
        <n v="556.29999999999995"/>
        <n v="463.6"/>
        <n v="268.39999999999998"/>
        <n v="1132.5999999999999"/>
        <n v="187.9"/>
        <n v="838.6"/>
        <n v="1257.9000000000001"/>
        <n v="670.9"/>
        <n v="167.7"/>
        <n v="755.1"/>
        <n v="117.4"/>
        <n v="503.2"/>
        <n v="419.3"/>
        <n v="242.7"/>
        <n v="1024.5"/>
        <n v="169.9"/>
        <n v="758.6"/>
        <n v="1137.8"/>
        <n v="606.9"/>
        <n v="151.69999999999999"/>
        <n v="683"/>
        <n v="106.2"/>
        <n v="455.1"/>
        <n v="379.3"/>
        <n v="219.6"/>
        <n v="926.6"/>
        <n v="153.69999999999999"/>
        <n v="686.1"/>
        <n v="1029.2"/>
        <n v="548.9"/>
        <n v="137.19999999999999"/>
        <n v="617.79999999999995"/>
        <n v="96.1"/>
        <n v="411.7"/>
        <n v="343.1"/>
        <n v="354.9"/>
        <n v="998.1"/>
        <n v="248.4"/>
        <n v="1109"/>
        <n v="1663.5"/>
        <n v="887.2"/>
        <n v="221.8"/>
        <n v="665.4"/>
        <n v="155.30000000000001"/>
        <n v="554.5"/>
        <n v="322.7"/>
        <n v="907.6"/>
        <n v="225.9"/>
        <n v="1008.4"/>
        <n v="1512.6"/>
        <n v="806.7"/>
        <n v="201.7"/>
        <n v="605"/>
        <n v="141.19999999999999"/>
        <n v="504.2"/>
        <n v="295.3"/>
        <n v="830.4"/>
        <n v="206.7"/>
        <n v="922.7"/>
        <n v="1384"/>
        <n v="738.2"/>
        <n v="184.5"/>
        <n v="553.6"/>
        <n v="129.19999999999999"/>
        <n v="461.3"/>
        <n v="269.5"/>
        <n v="188.7"/>
        <n v="842.3"/>
        <n v="1263.4000000000001"/>
        <n v="673.8"/>
        <n v="168.5"/>
        <n v="505.4"/>
        <n v="117.9"/>
        <n v="421.1"/>
        <n v="245.6"/>
        <n v="690.7"/>
        <n v="171.9"/>
        <n v="767.4"/>
        <n v="1151.0999999999999"/>
        <n v="613.9"/>
        <n v="153.5"/>
        <n v="460.5"/>
        <n v="107.4"/>
        <n v="383.7"/>
        <n v="222.4"/>
        <n v="625.6"/>
        <n v="155.69999999999999"/>
        <n v="695.1"/>
        <n v="1042.7"/>
        <n v="556.1"/>
        <n v="139"/>
        <n v="417.1"/>
        <n v="97.3"/>
        <n v="347.6"/>
        <n v="199.7"/>
        <n v="561.70000000000005"/>
        <n v="624.1"/>
        <n v="936.2"/>
        <n v="499.3"/>
        <n v="124.8"/>
        <n v="374.5"/>
        <n v="87.4"/>
        <n v="312.10000000000002"/>
        <n v="179.4"/>
        <n v="504.4"/>
        <n v="125.5"/>
        <n v="560.5"/>
        <n v="840.7"/>
        <n v="448.4"/>
        <n v="112.1"/>
        <n v="336.3"/>
        <n v="78.5"/>
        <n v="280.2"/>
        <n v="238.7"/>
        <n v="739.5"/>
        <n v="167.1"/>
        <n v="746"/>
        <n v="1119"/>
        <n v="596.79999999999995"/>
        <n v="149.19999999999999"/>
        <n v="493"/>
        <n v="104.4"/>
        <n v="447.6"/>
        <n v="373"/>
        <n v="223.4"/>
        <n v="692"/>
        <n v="156.4"/>
        <n v="698"/>
        <n v="1047"/>
        <n v="558.4"/>
        <n v="139.6"/>
        <n v="97.7"/>
        <n v="418.8"/>
        <n v="349"/>
        <n v="209"/>
        <n v="647.4"/>
        <n v="146.30000000000001"/>
        <n v="653"/>
        <n v="979.6"/>
        <n v="522.4"/>
        <n v="130.6"/>
        <n v="431.6"/>
        <n v="91.4"/>
        <n v="391.8"/>
        <n v="326.5"/>
        <n v="195.5"/>
        <n v="605.70000000000005"/>
        <n v="136.9"/>
        <n v="611"/>
        <n v="916.5"/>
        <n v="488.8"/>
        <n v="122.2"/>
        <n v="403.8"/>
        <n v="85.5"/>
        <n v="366.6"/>
        <n v="305.5"/>
        <n v="182.9"/>
        <n v="128.1"/>
        <n v="571.70000000000005"/>
        <n v="857.5"/>
        <n v="457.3"/>
        <n v="114.3"/>
        <n v="377.8"/>
        <n v="80"/>
        <n v="343"/>
        <n v="285.8"/>
        <n v="171.2"/>
        <n v="530.20000000000005"/>
        <n v="119.8"/>
        <n v="534.9"/>
        <n v="802.3"/>
        <n v="427.9"/>
        <n v="107"/>
        <n v="353.5"/>
        <n v="74.900000000000006"/>
        <n v="320.89999999999998"/>
        <n v="267.39999999999998"/>
        <n v="160.1"/>
        <n v="496"/>
        <n v="500.3"/>
        <n v="750.5"/>
        <n v="400.3"/>
        <n v="100.1"/>
        <n v="330.7"/>
        <n v="70"/>
        <n v="300.2"/>
        <n v="250.2"/>
        <n v="149.80000000000001"/>
        <n v="464.2"/>
        <n v="104.9"/>
        <n v="468.3"/>
        <n v="702.4"/>
        <n v="374.6"/>
        <n v="93.7"/>
        <n v="309.5"/>
        <n v="65.599999999999994"/>
        <n v="281"/>
        <n v="234.1"/>
        <n v="121"/>
        <n v="84.7"/>
        <n v="378"/>
        <n v="567"/>
        <n v="302.39999999999998"/>
        <n v="75.599999999999994"/>
        <n v="52.9"/>
        <n v="226.8"/>
        <n v="189"/>
        <n v="108.6"/>
        <n v="76"/>
        <n v="339.4"/>
        <n v="509.2"/>
        <n v="271.60000000000002"/>
        <n v="67.900000000000006"/>
        <n v="47.5"/>
        <n v="203.7"/>
        <n v="169.7"/>
        <n v="97.5"/>
        <n v="68.3"/>
        <n v="304.8"/>
        <n v="457.2"/>
        <n v="243.9"/>
        <n v="61"/>
        <n v="42.7"/>
        <n v="152.4"/>
        <n v="87.6"/>
        <n v="61.3"/>
        <n v="273.7"/>
        <n v="410.6"/>
        <n v="219"/>
        <n v="54.7"/>
        <n v="38.299999999999997"/>
        <n v="164.2"/>
        <n v="78.7"/>
        <n v="55.1"/>
        <n v="245.8"/>
        <n v="368.7"/>
        <n v="196.7"/>
        <n v="49.2"/>
        <n v="34.4"/>
        <n v="147.5"/>
        <n v="122.9"/>
        <n v="70.599999999999994"/>
        <n v="49.4"/>
        <n v="220.8"/>
        <n v="331.1"/>
        <n v="176.6"/>
        <n v="44.2"/>
        <n v="30.9"/>
        <n v="132.5"/>
        <n v="110.4"/>
        <n v="63.4"/>
        <n v="44.4"/>
        <n v="198.2"/>
        <n v="297.3"/>
        <n v="158.6"/>
        <n v="39.6"/>
        <n v="27.8"/>
        <n v="118.9"/>
        <n v="99.1"/>
        <n v="57"/>
        <n v="39.9"/>
        <n v="178"/>
        <n v="267"/>
        <n v="142.4"/>
        <n v="35.6"/>
        <n v="24.9"/>
        <n v="106.8"/>
        <n v="89"/>
        <n v="368"/>
        <n v="257.60000000000002"/>
        <n v="1150"/>
        <n v="1725"/>
        <n v="920"/>
        <n v="230"/>
        <n v="161"/>
        <n v="690"/>
        <n v="575"/>
        <n v="320"/>
        <n v="224"/>
        <n v="1000"/>
        <n v="1500"/>
        <n v="800"/>
        <n v="200"/>
        <n v="140"/>
        <n v="600"/>
        <n v="500"/>
        <n v="287.39999999999998"/>
        <n v="201.2"/>
        <n v="898"/>
        <n v="1347"/>
        <n v="718.4"/>
        <n v="179.6"/>
        <n v="125.7"/>
        <n v="538.79999999999995"/>
        <n v="449"/>
        <n v="180.6"/>
        <n v="806.4"/>
        <n v="1209.5999999999999"/>
        <n v="645.1"/>
        <n v="161.30000000000001"/>
        <n v="112.9"/>
        <n v="483.8"/>
        <n v="403.2"/>
        <n v="231.7"/>
        <n v="162.19999999999999"/>
        <n v="724.2"/>
        <n v="1086.3"/>
        <n v="579.4"/>
        <n v="144.80000000000001"/>
        <n v="101.4"/>
        <n v="434.5"/>
        <n v="362.1"/>
        <n v="743.7"/>
        <n v="520.6"/>
        <n v="2324"/>
        <n v="3486"/>
        <n v="1859.2"/>
        <n v="464.8"/>
        <n v="325.39999999999998"/>
        <n v="1394.4"/>
        <n v="1162"/>
        <n v="686.6"/>
        <n v="480.6"/>
        <n v="2145.5"/>
        <n v="3218.3"/>
        <n v="1716.4"/>
        <n v="429.1"/>
        <n v="300.39999999999998"/>
        <n v="1287.3"/>
        <n v="1072.8"/>
        <n v="632.6"/>
        <n v="442.8"/>
        <n v="1976.8"/>
        <n v="2965.2"/>
        <n v="1581.4"/>
        <n v="395.4"/>
        <n v="276.8"/>
        <n v="1186.0999999999999"/>
        <n v="988.4"/>
        <n v="583.5"/>
        <n v="408.4"/>
        <n v="1823.4"/>
        <n v="2735.1"/>
        <n v="1458.7"/>
        <n v="364.7"/>
        <n v="255.3"/>
        <n v="1094"/>
        <n v="911.7"/>
        <n v="533.4"/>
        <n v="373.4"/>
        <n v="1666.8"/>
        <n v="2500.1999999999998"/>
        <n v="1333.4"/>
        <n v="333.4"/>
        <n v="233.3"/>
        <n v="1000.1"/>
        <n v="833.4"/>
        <n v="484.2"/>
        <n v="338.9"/>
        <n v="1513.2"/>
        <n v="2269.6999999999998"/>
        <n v="1210.5"/>
        <n v="302.60000000000002"/>
        <n v="211.8"/>
        <n v="907.9"/>
        <n v="756.6"/>
        <n v="435.4"/>
        <n v="304.7"/>
        <n v="1360.5"/>
        <n v="2040.7"/>
        <n v="1088.4000000000001"/>
        <n v="272.10000000000002"/>
        <n v="190.5"/>
        <n v="816.3"/>
        <n v="680.2"/>
        <n v="391"/>
        <n v="1221.7"/>
        <n v="1832.6"/>
        <n v="977.4"/>
        <n v="244.3"/>
        <n v="171"/>
        <n v="733"/>
        <n v="610.9"/>
        <n v="1508.8"/>
        <n v="1056.2"/>
        <n v="4715"/>
        <n v="7072.5"/>
        <n v="3772"/>
        <n v="943"/>
        <n v="660.1"/>
        <n v="2829"/>
        <n v="2357.5"/>
        <n v="1372"/>
        <n v="960.4"/>
        <n v="4287.3"/>
        <n v="6431"/>
        <n v="3429.9"/>
        <n v="600.20000000000005"/>
        <n v="2572.4"/>
        <n v="2143.6999999999998"/>
        <n v="1255.3"/>
        <n v="878.7"/>
        <n v="3922.9"/>
        <n v="5884.3"/>
        <n v="3138.3"/>
        <n v="784.6"/>
        <n v="549.20000000000005"/>
        <n v="2353.6999999999998"/>
        <n v="1961.4"/>
        <n v="1145.9000000000001"/>
        <n v="802.2"/>
        <n v="3581"/>
        <n v="5371.6"/>
        <n v="2864.8"/>
        <n v="716.2"/>
        <n v="501.3"/>
        <n v="2148.6"/>
        <n v="1790.5"/>
        <n v="1044.0999999999999"/>
        <n v="730.9"/>
        <n v="3262.8"/>
        <n v="4894.2"/>
        <n v="2610.1999999999998"/>
        <n v="652.6"/>
        <n v="456.8"/>
        <n v="1957.7"/>
        <n v="1631.4"/>
        <n v="945.7"/>
        <n v="662"/>
        <n v="2955.4"/>
        <n v="4433"/>
        <n v="2364.3000000000002"/>
        <n v="591.1"/>
        <n v="413.8"/>
        <n v="1773.2"/>
        <n v="1477.7"/>
        <n v="849.2"/>
        <n v="594.4"/>
        <n v="2653.6"/>
        <n v="3980.4"/>
        <n v="2122.9"/>
        <n v="530.70000000000005"/>
        <n v="371.5"/>
        <n v="1592.2"/>
        <n v="1326.8"/>
        <n v="762.5"/>
        <n v="533.79999999999995"/>
        <n v="2383"/>
        <n v="3574.4"/>
        <n v="1906.4"/>
        <n v="476.6"/>
        <n v="333.6"/>
        <n v="1429.8"/>
        <n v="1191.5"/>
        <n v="619.79999999999995"/>
        <n v="433.9"/>
        <n v="1937"/>
        <n v="2905.5"/>
        <n v="1549.6"/>
        <n v="387.4"/>
        <n v="271.2"/>
        <n v="1162.2"/>
        <n v="968.5"/>
        <n v="576"/>
        <n v="1799.9"/>
        <n v="2699.8"/>
        <n v="1439.9"/>
        <n v="360"/>
        <n v="252"/>
        <n v="1079.9000000000001"/>
        <n v="899.9"/>
        <n v="535.1"/>
        <n v="1672.2"/>
        <n v="2508.3000000000002"/>
        <n v="1337.8"/>
        <n v="334.4"/>
        <n v="1003.3"/>
        <n v="836.1"/>
        <n v="495.4"/>
        <n v="346.8"/>
        <n v="1548.1"/>
        <n v="2322.1"/>
        <n v="1238.4000000000001"/>
        <n v="928.8"/>
        <n v="774"/>
        <n v="455.5"/>
        <n v="318.8"/>
        <n v="1423.3"/>
        <n v="2135"/>
        <n v="1138.5999999999999"/>
        <n v="284.7"/>
        <n v="199.3"/>
        <n v="854"/>
        <n v="711.7"/>
        <n v="417.3"/>
        <n v="292.10000000000002"/>
        <n v="1304.2"/>
        <n v="1956.3"/>
        <n v="1043.3"/>
        <n v="260.8"/>
        <n v="182.6"/>
        <n v="782.5"/>
        <n v="652.1"/>
        <n v="265.5"/>
        <n v="1185.3"/>
        <n v="1777.9"/>
        <n v="948.2"/>
        <n v="237.1"/>
        <n v="165.9"/>
        <n v="711.2"/>
        <n v="592.6"/>
        <n v="340.5"/>
        <n v="1064.2"/>
        <n v="1596.3"/>
        <n v="851.4"/>
        <n v="212.8"/>
        <n v="638.5"/>
        <n v="532.1"/>
        <n v="475.8"/>
        <n v="1487"/>
        <n v="2230.5"/>
        <n v="1189.5999999999999"/>
        <n v="297.39999999999998"/>
        <n v="208.2"/>
        <n v="892.2"/>
        <n v="743.5"/>
        <n v="442.2"/>
        <n v="1381.7"/>
        <n v="2072.6"/>
        <n v="1105.4000000000001"/>
        <n v="276.3"/>
        <n v="193.4"/>
        <n v="829"/>
        <n v="690.9"/>
        <n v="410.8"/>
        <n v="287.60000000000002"/>
        <n v="1283.7"/>
        <n v="1925.6"/>
        <n v="1027"/>
        <n v="256.7"/>
        <n v="179.7"/>
        <n v="770.2"/>
        <n v="641.9"/>
        <n v="380.3"/>
        <n v="266.2"/>
        <n v="1188.4000000000001"/>
        <n v="1782.6"/>
        <n v="950.7"/>
        <n v="237.7"/>
        <n v="166.4"/>
        <n v="713"/>
        <n v="594.20000000000005"/>
        <n v="349.6"/>
        <n v="244.8"/>
        <n v="1092.5999999999999"/>
        <n v="1639"/>
        <n v="874.1"/>
        <n v="218.5"/>
        <n v="153"/>
        <n v="655.6"/>
        <n v="546.29999999999995"/>
        <n v="320.39999999999998"/>
        <n v="224.3"/>
        <n v="1001.2"/>
        <n v="1501.8"/>
        <n v="801"/>
        <n v="200.2"/>
        <n v="140.19999999999999"/>
        <n v="600.70000000000005"/>
        <n v="500.6"/>
        <n v="291.2"/>
        <n v="203.8"/>
        <n v="909.9"/>
        <n v="1364.8"/>
        <n v="727.9"/>
        <n v="182"/>
        <n v="127.4"/>
        <n v="545.9"/>
        <n v="454.9"/>
        <n v="261.39999999999998"/>
        <n v="183"/>
        <n v="817"/>
        <n v="1225.4000000000001"/>
        <n v="653.6"/>
        <n v="163.4"/>
        <n v="114.4"/>
        <n v="490.2"/>
        <n v="408.5"/>
        <n v="1746.9"/>
        <n v="1222.8"/>
        <n v="5459"/>
        <n v="8188.5"/>
        <n v="4367.2"/>
        <n v="1091.8"/>
        <n v="764.3"/>
        <n v="3275.4"/>
        <n v="2729.5"/>
        <n v="1623.1"/>
        <n v="1136.2"/>
        <n v="5072.2"/>
        <n v="7608.3"/>
        <n v="4057.8"/>
        <n v="1014.4"/>
        <n v="710.1"/>
        <n v="3043.3"/>
        <n v="2536.1"/>
        <n v="1508"/>
        <n v="1055.5999999999999"/>
        <n v="4712.5"/>
        <n v="7068.8"/>
        <n v="3770"/>
        <n v="942.5"/>
        <n v="659.8"/>
        <n v="2827.5"/>
        <n v="2356.1999999999998"/>
        <n v="1396"/>
        <n v="977.2"/>
        <n v="4362.5"/>
        <n v="6543.8"/>
        <n v="3490"/>
        <n v="872.5"/>
        <n v="610.79999999999995"/>
        <n v="2617.5"/>
        <n v="2181.3000000000002"/>
        <n v="1283.5"/>
        <n v="898.5"/>
        <n v="4011"/>
        <n v="6016.5"/>
        <n v="3208.8"/>
        <n v="561.5"/>
        <n v="2406.6"/>
        <n v="2005.5"/>
        <n v="1176.0999999999999"/>
        <n v="823.3"/>
        <n v="3675.4"/>
        <n v="5513"/>
        <n v="2940.3"/>
        <n v="735.1"/>
        <n v="514.6"/>
        <n v="2205.1999999999998"/>
        <n v="1837.7"/>
        <n v="1068.8"/>
        <n v="748.2"/>
        <n v="3340.1"/>
        <n v="5010.1000000000004"/>
        <n v="2672.1"/>
        <n v="668"/>
        <n v="467.6"/>
        <n v="2004.1"/>
        <n v="1670"/>
        <n v="959.7"/>
        <n v="671.8"/>
        <n v="2999.1"/>
        <n v="4498.6000000000004"/>
        <n v="2399.3000000000002"/>
        <n v="599.79999999999995"/>
        <n v="419.9"/>
        <n v="1799.5"/>
        <n v="1499.6"/>
        <n v="5817"/>
        <n v="4071.9"/>
        <n v="18178"/>
        <n v="27267"/>
        <n v="14542.4"/>
        <n v="3635.6"/>
        <n v="2544.9"/>
        <n v="10906.8"/>
        <n v="9089"/>
        <n v="5594.8"/>
        <n v="3916.3"/>
        <n v="17483.599999999999"/>
        <n v="26225.4"/>
        <n v="13986.9"/>
        <n v="3496.7"/>
        <n v="2447.6999999999998"/>
        <n v="10490.2"/>
        <n v="8741.7999999999993"/>
        <n v="5372"/>
        <n v="3760.4"/>
        <n v="16787.400000000001"/>
        <n v="25181.1"/>
        <n v="13429.9"/>
        <n v="3357.5"/>
        <n v="2350.1999999999998"/>
        <n v="10072.4"/>
        <n v="8393.7000000000007"/>
        <n v="5149.8"/>
        <n v="3604.8"/>
        <n v="16093"/>
        <n v="24139.5"/>
        <n v="12874.4"/>
        <n v="3218.6"/>
        <n v="2253"/>
        <n v="9655.7999999999993"/>
        <n v="8046.5"/>
        <n v="4927.5"/>
        <n v="3449.3"/>
        <n v="15398.6"/>
        <n v="23097.9"/>
        <n v="12318.9"/>
        <n v="3079.7"/>
        <n v="2155.8000000000002"/>
        <n v="9239.2000000000007"/>
        <n v="7699.3"/>
        <n v="4704.8"/>
        <n v="3293.3"/>
        <n v="14702.4"/>
        <n v="22053.5"/>
        <n v="11761.9"/>
        <n v="2940.5"/>
        <n v="2058.3000000000002"/>
        <n v="8821.4"/>
        <n v="7351.2"/>
        <n v="4482.5"/>
        <n v="3137.8"/>
        <n v="14008"/>
        <n v="21012"/>
        <n v="11206.4"/>
        <n v="2801.6"/>
        <n v="1961.1"/>
        <n v="8404.7999999999993"/>
        <n v="7004"/>
        <n v="4260.3"/>
        <n v="2982.2"/>
        <n v="13313.6"/>
        <n v="19970.400000000001"/>
        <n v="10650.9"/>
        <n v="2662.7"/>
        <n v="1863.9"/>
        <n v="7988.1"/>
        <n v="6656.8"/>
        <n v="4037.6"/>
        <n v="2826.3"/>
        <n v="12617.3"/>
        <n v="18926"/>
        <n v="10093.9"/>
        <n v="2523.5"/>
        <n v="1766.4"/>
        <n v="7570.4"/>
        <n v="6308.7"/>
        <n v="3815.3"/>
        <n v="2670.7"/>
        <n v="11923"/>
        <n v="17884.400000000001"/>
        <n v="9538.4"/>
        <n v="2384.6"/>
        <n v="1669.2"/>
        <n v="7153.8"/>
        <n v="5961.5"/>
        <n v="3592.6"/>
        <n v="2514.8000000000002"/>
        <n v="11226.7"/>
        <n v="16840.099999999999"/>
        <n v="8981.4"/>
        <n v="2245.3000000000002"/>
        <n v="1571.7"/>
        <n v="6736"/>
        <n v="5613.4"/>
        <n v="3370.3"/>
        <n v="2359.1999999999998"/>
        <n v="10532.3"/>
        <n v="15798.5"/>
        <n v="8425.9"/>
        <n v="2106.5"/>
        <n v="1474.5"/>
        <n v="6319.4"/>
        <n v="5266.2"/>
        <n v="3148.1"/>
        <n v="2203.6999999999998"/>
        <n v="9837.9"/>
        <n v="14756.9"/>
        <n v="7870.3"/>
        <n v="1967.6"/>
        <n v="1377.3"/>
        <n v="5902.8"/>
        <n v="4919"/>
        <n v="592"/>
        <n v="708.5"/>
        <n v="1180"/>
        <n v="486"/>
        <n v="582"/>
        <n v="969"/>
        <n v="1680"/>
        <n v="630"/>
        <n v="1125.5999999999999"/>
        <n v="1050"/>
        <n v="890.4"/>
        <n v="210"/>
        <n v="352.8"/>
        <n v="147"/>
        <n v="247"/>
        <n v="525"/>
        <n v="1561"/>
        <n v="585.4"/>
        <n v="1045.9000000000001"/>
        <n v="975.6"/>
        <n v="827.3"/>
        <n v="195.1"/>
        <n v="327.8"/>
        <n v="136.6"/>
        <n v="229.5"/>
        <n v="487.8"/>
        <n v="1450.4"/>
        <n v="543.9"/>
        <n v="971.8"/>
        <n v="906.5"/>
        <n v="768.7"/>
        <n v="181.3"/>
        <n v="304.60000000000002"/>
        <n v="126.9"/>
        <n v="213.2"/>
        <n v="453.2"/>
        <n v="1342.6"/>
        <n v="503.5"/>
        <n v="899.5"/>
        <n v="839.1"/>
        <n v="711.6"/>
        <n v="167.8"/>
        <n v="281.89999999999998"/>
        <n v="117.5"/>
        <n v="197.4"/>
        <n v="419.6"/>
        <n v="1234.4000000000001"/>
        <n v="462.9"/>
        <n v="827"/>
        <n v="771.5"/>
        <n v="654.20000000000005"/>
        <n v="154.30000000000001"/>
        <n v="259.2"/>
        <n v="108"/>
        <n v="181.5"/>
        <n v="385.7"/>
        <n v="1131.2"/>
        <n v="424.2"/>
        <n v="757.9"/>
        <n v="707"/>
        <n v="599.5"/>
        <n v="141.4"/>
        <n v="237.6"/>
        <n v="99"/>
        <n v="166.3"/>
        <n v="1027.9000000000001"/>
        <n v="385.5"/>
        <n v="688.7"/>
        <n v="642.4"/>
        <n v="544.79999999999995"/>
        <n v="128.5"/>
        <n v="215.9"/>
        <n v="89.9"/>
        <n v="151.1"/>
        <n v="321.2"/>
        <n v="923"/>
        <n v="346.1"/>
        <n v="618.4"/>
        <n v="576.9"/>
        <n v="489.2"/>
        <n v="115.4"/>
        <n v="193.8"/>
        <n v="80.8"/>
        <n v="135.69999999999999"/>
        <n v="288.39999999999998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5.xml><?xml version="1.0" encoding="utf-8"?>
<pivotCacheDefinition xmlns="http://schemas.openxmlformats.org/spreadsheetml/2006/main" xmlns:r="http://schemas.openxmlformats.org/officeDocument/2006/relationships" r:id="rId1" refreshedBy="Marina Pakholkova" refreshedDate="41711.744424652781" createdVersion="3" refreshedVersion="4" recordCount="145">
  <cacheSource type="worksheet">
    <worksheetSource ref="A1:M65536" sheet="SaleListxSP"/>
  </cacheSource>
  <cacheFields count="13">
    <cacheField name="PositionCode" numFmtId="0">
      <sharedItems containsBlank="1" count="145">
        <s v="KL5111RQKDR"/>
        <s v="KL5111RQKDS"/>
        <s v="KL5111RQKDW"/>
        <s v="KL5111RQKFR"/>
        <s v="KL5111RQKFS"/>
        <s v="KL5111RQKFW"/>
        <s v="KL5111RQMDR"/>
        <s v="KL5111RQMDS"/>
        <s v="KL5111RQMDW"/>
        <s v="KL5111RQMFR"/>
        <s v="KL5111RQMFS"/>
        <s v="KL5111RQMFW"/>
        <s v="KL5111RQNDR"/>
        <s v="KL5111RQNDS"/>
        <s v="KL5111RQNDW"/>
        <s v="KL5111RQNFR"/>
        <s v="KL5111RQNFS"/>
        <s v="KL5111RQNFW"/>
        <s v="KL5111RQPDR"/>
        <s v="KL5111RQPDS"/>
        <s v="KL5111RQPDW"/>
        <s v="KL5111RQPFR"/>
        <s v="KL5111RQPFS"/>
        <s v="KL5111RQPFW"/>
        <s v="KL5111RQQDR"/>
        <s v="KL5111RQQDS"/>
        <s v="KL5111RQQDW"/>
        <s v="KL5111RQQFR"/>
        <s v="KL5111RQQFS"/>
        <s v="KL5111RQQFW"/>
        <s v="KL5111RQRDR"/>
        <s v="KL5111RQRDS"/>
        <s v="KL5111RQRDW"/>
        <s v="KL5111RQRFR"/>
        <s v="KL5111RQRFS"/>
        <s v="KL5111RQRFW"/>
        <s v="KL5111RQSDR"/>
        <s v="KL5111RQSDS"/>
        <s v="KL5111RQSDW"/>
        <s v="KL5111RQSFR"/>
        <s v="KL5111RQSFS"/>
        <s v="KL5111RQSFW"/>
        <s v="KL5111RQTDR"/>
        <s v="KL5111RQTDS"/>
        <s v="KL5111RQTDW"/>
        <s v="KL5111RQTFR"/>
        <s v="KL5111RQTFS"/>
        <s v="KL5111RQTFW"/>
        <s v="KL5711RQKDR"/>
        <s v="KL5711RQKDS"/>
        <s v="KL5711RQKDW"/>
        <s v="KL5711RQKFR"/>
        <s v="KL5711RQKFS"/>
        <s v="KL5711RQKFW"/>
        <s v="KL5711RQMDR"/>
        <s v="KL5711RQMDS"/>
        <s v="KL5711RQMDW"/>
        <s v="KL5711RQMFR"/>
        <s v="KL5711RQMFS"/>
        <s v="KL5711RQMFW"/>
        <s v="KL5711RQNDR"/>
        <s v="KL5711RQNDS"/>
        <s v="KL5711RQNDW"/>
        <s v="KL5711RQNFR"/>
        <s v="KL5711RQNFS"/>
        <s v="KL5711RQNFW"/>
        <s v="KL5711RQPDR"/>
        <s v="KL5711RQPDS"/>
        <s v="KL5711RQPDW"/>
        <s v="KL5711RQPFR"/>
        <s v="KL5711RQPFS"/>
        <s v="KL5711RQPFW"/>
        <s v="KL5711RQQDR"/>
        <s v="KL5711RQQDS"/>
        <s v="KL5711RQQDW"/>
        <s v="KL5711RQQFR"/>
        <s v="KL5711RQQFS"/>
        <s v="KL5711RQQFW"/>
        <s v="KL5711RQRDR"/>
        <s v="KL5711RQRDS"/>
        <s v="KL5711RQRDW"/>
        <s v="KL5711RQRFR"/>
        <s v="KL5711RQRFS"/>
        <s v="KL5711RQRFW"/>
        <s v="KL5711RQSDR"/>
        <s v="KL5711RQSDS"/>
        <s v="KL5711RQSDW"/>
        <s v="KL5711RQSFR"/>
        <s v="KL5711RQSFS"/>
        <s v="KL5711RQSFW"/>
        <s v="KL5711RQTDR"/>
        <s v="KL5711RQTDS"/>
        <s v="KL5711RQTDW"/>
        <s v="KL5711RQTFR"/>
        <s v="KL5711RQTFS"/>
        <s v="KL5711RQTFW"/>
        <s v="KL5811RQKDR"/>
        <s v="KL5811RQKDS"/>
        <s v="KL5811RQKDW"/>
        <s v="KL5811RQKFR"/>
        <s v="KL5811RQKFS"/>
        <s v="KL5811RQKFW"/>
        <s v="KL5811RQMDR"/>
        <s v="KL5811RQMDS"/>
        <s v="KL5811RQMDW"/>
        <s v="KL5811RQMFR"/>
        <s v="KL5811RQMFS"/>
        <s v="KL5811RQMFW"/>
        <s v="KL5811RQNDR"/>
        <s v="KL5811RQNDS"/>
        <s v="KL5811RQNDW"/>
        <s v="KL5811RQNFR"/>
        <s v="KL5811RQNFS"/>
        <s v="KL5811RQNFW"/>
        <s v="KL5811RQPDR"/>
        <s v="KL5811RQPDS"/>
        <s v="KL5811RQPDW"/>
        <s v="KL5811RQPFR"/>
        <s v="KL5811RQPFS"/>
        <s v="KL5811RQPFW"/>
        <s v="KL5811RQQDR"/>
        <s v="KL5811RQQDS"/>
        <s v="KL5811RQQDW"/>
        <s v="KL5811RQQFR"/>
        <s v="KL5811RQQFS"/>
        <s v="KL5811RQQFW"/>
        <s v="KL5811RQRDR"/>
        <s v="KL5811RQRDS"/>
        <s v="KL5811RQRDW"/>
        <s v="KL5811RQRFR"/>
        <s v="KL5811RQRFS"/>
        <s v="KL5811RQRFW"/>
        <s v="KL5811RQSDR"/>
        <s v="KL5811RQSDS"/>
        <s v="KL5811RQSDW"/>
        <s v="KL5811RQSFR"/>
        <s v="KL5811RQSFS"/>
        <s v="KL5811RQSFW"/>
        <s v="KL5811RQTDR"/>
        <s v="KL5811RQTDS"/>
        <s v="KL5811RQTDW"/>
        <s v="KL5811RQTFR"/>
        <s v="KL5811RQTFS"/>
        <s v="KL5811RQTFW"/>
        <m/>
      </sharedItems>
    </cacheField>
    <cacheField name="PartNumber" numFmtId="0">
      <sharedItems containsBlank="1" count="19">
        <s v="KL5111RQ*DR"/>
        <s v="KL5111RQ*DS"/>
        <s v="KL5111RQ*DW"/>
        <s v="KL5111RQ*FR"/>
        <s v="KL5111RQ*FS"/>
        <s v="KL5111RQ*FW"/>
        <s v="KL5711RQ*DR"/>
        <s v="KL5711RQ*DS"/>
        <s v="KL5711RQ*DW"/>
        <s v="KL5711RQ*FR"/>
        <s v="KL5711RQ*FS"/>
        <s v="KL5711RQ*FW"/>
        <s v="KL5811RQ*DR"/>
        <s v="KL5811RQ*DS"/>
        <s v="KL5811RQ*DW"/>
        <s v="KL5811RQ*FR"/>
        <s v="KL5811RQ*FS"/>
        <s v="KL5811RQ*FW"/>
        <m/>
      </sharedItems>
    </cacheField>
    <cacheField name="Category" numFmtId="0">
      <sharedItems containsBlank="1" count="2">
        <s v="Gateway Security"/>
        <m/>
      </sharedItems>
    </cacheField>
    <cacheField name="Code" numFmtId="0">
      <sharedItems containsString="0" containsBlank="1" containsNumber="1" containsInteger="1" minValue="5111" maxValue="5811" count="4">
        <n v="5111"/>
        <n v="5711"/>
        <n v="5811"/>
        <m/>
      </sharedItems>
    </cacheField>
    <cacheField name="Product" numFmtId="0">
      <sharedItems containsBlank="1" count="4">
        <s v="   Kaspersky Anti-Virus for xSP"/>
        <s v="   Kaspersky Anti-Spam for xSP"/>
        <s v="   Kaspersky Security for xSP"/>
        <m/>
      </sharedItems>
    </cacheField>
    <cacheField name="LicenceDescription" numFmtId="0">
      <sharedItems containsBlank="1" count="2">
        <s v="TrafficD"/>
        <m/>
      </sharedItems>
    </cacheField>
    <cacheField name="LicenceObject" numFmtId="0">
      <sharedItems containsBlank="1" count="2">
        <s v="Mb of traffic per day"/>
        <m/>
      </sharedItems>
    </cacheField>
    <cacheField name="Package" numFmtId="0">
      <sharedItems containsBlank="1" count="2">
        <s v="Traffic Licence"/>
        <m/>
      </sharedItems>
    </cacheField>
    <cacheField name="Band" numFmtId="0">
      <sharedItems containsBlank="1" count="9">
        <s v="Band K: 100-149"/>
        <s v="Band M: 150-199"/>
        <s v="Band N: 200-249"/>
        <s v="Band P: 250-499"/>
        <s v="Band Q: 500-999"/>
        <s v="Band R: 1000-1499"/>
        <s v="Band S: 1500-2499"/>
        <s v="Band T: 2500-4999"/>
        <m/>
      </sharedItems>
    </cacheField>
    <cacheField name="LicenceComposition" numFmtId="0">
      <sharedItems containsBlank="1" count="9">
        <s v="100-149TrafficD"/>
        <s v="150-199TrafficD"/>
        <s v="200-249TrafficD"/>
        <s v="250-499TrafficD"/>
        <s v="500-999TrafficD"/>
        <s v="1000-1499TrafficD"/>
        <s v="1500-2499TrafficD"/>
        <s v="2500-4999TrafficD"/>
        <m/>
      </sharedItems>
    </cacheField>
    <cacheField name="LicenceType" numFmtId="0">
      <sharedItems containsBlank="1" count="4">
        <s v="Renewal"/>
        <s v="Base"/>
        <s v="Cross-grade"/>
        <m/>
      </sharedItems>
    </cacheField>
    <cacheField name="Term" numFmtId="0">
      <sharedItems containsBlank="1" count="3">
        <s v="2 year"/>
        <s v="1 year"/>
        <m/>
      </sharedItems>
    </cacheField>
    <cacheField name="Price" numFmtId="0">
      <sharedItems containsString="0" containsBlank="1" containsNumber="1" minValue="80" maxValue="831.9" count="81">
        <n v="295"/>
        <n v="442.5"/>
        <n v="236"/>
        <n v="177"/>
        <n v="147.5"/>
        <n v="270.3"/>
        <n v="405.4"/>
        <n v="216.2"/>
        <n v="162.19999999999999"/>
        <n v="135.1"/>
        <n v="247.7"/>
        <n v="371.5"/>
        <n v="198.1"/>
        <n v="148.6"/>
        <n v="123.8"/>
        <n v="226.9"/>
        <n v="340.4"/>
        <n v="181.5"/>
        <n v="136.1"/>
        <n v="113.5"/>
        <n v="207.9"/>
        <n v="311.8"/>
        <n v="166.3"/>
        <n v="124.7"/>
        <n v="103.9"/>
        <n v="190.5"/>
        <n v="285.7"/>
        <n v="152.4"/>
        <n v="114.3"/>
        <n v="95.2"/>
        <n v="174.5"/>
        <n v="261.8"/>
        <n v="139.6"/>
        <n v="104.7"/>
        <n v="87.3"/>
        <n v="159.9"/>
        <n v="239.9"/>
        <n v="127.9"/>
        <n v="96"/>
        <n v="80"/>
        <n v="554.6"/>
        <n v="831.9"/>
        <n v="443.7"/>
        <n v="332.8"/>
        <n v="277.3"/>
        <n v="508.1"/>
        <n v="762.2"/>
        <n v="406.5"/>
        <n v="304.89999999999998"/>
        <n v="254.1"/>
        <n v="465.6"/>
        <n v="698.4"/>
        <n v="372.5"/>
        <n v="279.39999999999998"/>
        <n v="232.8"/>
        <n v="426.6"/>
        <n v="639.9"/>
        <n v="341.3"/>
        <n v="256"/>
        <n v="213.3"/>
        <n v="390.8"/>
        <n v="586.20000000000005"/>
        <n v="312.7"/>
        <n v="234.5"/>
        <n v="195.4"/>
        <n v="358.1"/>
        <n v="537.20000000000005"/>
        <n v="286.5"/>
        <n v="214.9"/>
        <n v="179.1"/>
        <n v="328.1"/>
        <n v="492.2"/>
        <n v="262.5"/>
        <n v="196.9"/>
        <n v="164.1"/>
        <n v="300.60000000000002"/>
        <n v="451"/>
        <n v="240.5"/>
        <n v="180.4"/>
        <n v="150.30000000000001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6.xml><?xml version="1.0" encoding="utf-8"?>
<pivotCacheDefinition xmlns="http://schemas.openxmlformats.org/spreadsheetml/2006/main" xmlns:r="http://schemas.openxmlformats.org/officeDocument/2006/relationships" r:id="rId1" refreshedBy="Marina Pakholkova" refreshedDate="41711.744424999997" createdVersion="3" refreshedVersion="4" recordCount="311">
  <cacheSource type="worksheet">
    <worksheetSource ref="A1:M65272" sheet="SaleListHostedSecurity"/>
  </cacheSource>
  <cacheFields count="13">
    <cacheField name="PositionCode" numFmtId="0">
      <sharedItems containsBlank="1" count="140">
        <s v="-"/>
        <s v="KL4621RAAFR"/>
        <s v="KL4621RAAFS"/>
        <s v="KL4621RAAHS"/>
        <s v="KL4621RABFR"/>
        <s v="KL4621RABFS"/>
        <s v="KL4621RABHS"/>
        <s v="KL4621RACFR"/>
        <s v="KL4621RACFS"/>
        <s v="KL4621RACHS"/>
        <s v="KL4621RADFR"/>
        <s v="KL4621RADFS"/>
        <s v="KL4621RADHS"/>
        <s v="KL4621RAEFR"/>
        <s v="KL4621RAEFS"/>
        <s v="KL4621RAEHS"/>
        <s v="KL4621RAKFR"/>
        <s v="KL4621RAKFS"/>
        <s v="KL4621RAKHS"/>
        <s v="KL4621RAMFR"/>
        <s v="KL4621RAMFS"/>
        <s v="KL4621RAMHS"/>
        <s v="KL4621RANFR"/>
        <s v="KL4621RANFS"/>
        <s v="KL4621RANHS"/>
        <s v="KL4621RAPFR"/>
        <s v="KL4621RAPFS"/>
        <s v="KL4621RAPHS"/>
        <s v="KL4623RAAFR"/>
        <s v="KL4623RAAFS"/>
        <s v="KL4623RAAHS"/>
        <s v="KL4623RABFR"/>
        <s v="KL4623RABFS"/>
        <s v="KL4623RABHS"/>
        <s v="KL4623RACFR"/>
        <s v="KL4623RACFS"/>
        <s v="KL4623RACHS"/>
        <s v="KL4623RADFR"/>
        <s v="KL4623RADFS"/>
        <s v="KL4623RADHS"/>
        <s v="KL4623RAEFR"/>
        <s v="KL4623RAEFS"/>
        <s v="KL4623RAEHS"/>
        <s v="KL4623RAKFR"/>
        <s v="KL4623RAKFS"/>
        <s v="KL4623RAKHS"/>
        <s v="KL4623RAMFR"/>
        <s v="KL4623RAMFS"/>
        <s v="KL4623RAMHS"/>
        <s v="KL4623RANFR"/>
        <s v="KL4623RANFS"/>
        <s v="KL4623RANHS"/>
        <s v="KL4623RAPFR"/>
        <s v="KL4623RAPFS"/>
        <s v="KL4623RAPHS"/>
        <s v="KL4625RAAFR"/>
        <s v="KL4625RAAFS"/>
        <s v="KL4625RAAHS"/>
        <s v="KL4625RABFR"/>
        <s v="KL4625RABFS"/>
        <s v="KL4625RABHS"/>
        <s v="KL4625RACFR"/>
        <s v="KL4625RACFS"/>
        <s v="KL4625RACHS"/>
        <s v="KL4625RADFR"/>
        <s v="KL4625RADFS"/>
        <s v="KL4625RADHS"/>
        <s v="KL4625RAEFR"/>
        <s v="KL4625RAEFS"/>
        <s v="KL4625RAEHS"/>
        <s v="KL4625RAKFR"/>
        <s v="KL4625RAKFS"/>
        <s v="KL4625RAKHS"/>
        <s v="KL4625RAMFR"/>
        <s v="KL4625RAMFS"/>
        <s v="KL4625RAMHS"/>
        <s v="KL4625RANFR"/>
        <s v="KL4625RANFS"/>
        <s v="KL4625RANHS"/>
        <s v="KL4625RAPFR"/>
        <s v="KL4625RAPFS"/>
        <s v="KL4625RAPHS"/>
        <s v="KL4627RAAFR"/>
        <s v="KL4627RAAFS"/>
        <s v="KL4627RAAHS"/>
        <s v="KL4627RABFR"/>
        <s v="KL4627RABFS"/>
        <s v="KL4627RABHS"/>
        <s v="KL4627RACFR"/>
        <s v="KL4627RACFS"/>
        <s v="KL4627RACHS"/>
        <s v="KL4627RADFR"/>
        <s v="KL4627RADFS"/>
        <s v="KL4627RADHS"/>
        <s v="KL4627RAEFR"/>
        <s v="KL4627RAEFS"/>
        <s v="KL4627RAEHS"/>
        <s v="KL4627RAKFR"/>
        <s v="KL4627RAKFS"/>
        <s v="KL4627RAKHS"/>
        <s v="KL4627RAMFR"/>
        <s v="KL4627RAMFS"/>
        <s v="KL4627RAMHS"/>
        <s v="KL4627RANFR"/>
        <s v="KL4627RANFS"/>
        <s v="KL4627RANHS"/>
        <s v="KL4627RAPFR"/>
        <s v="KL4627RAPFS"/>
        <s v="KL4627RAPHS"/>
        <s v="KL4641RAAMS"/>
        <s v="KL4641RABMS"/>
        <s v="KL4641RACMS"/>
        <s v="KL4642RAAFS"/>
        <s v="KL4642RABFS"/>
        <s v="KL4642RACFS"/>
        <s v="KL4642RADFS"/>
        <s v="KL4642RAEFS"/>
        <s v="KL4642RAKFS"/>
        <s v="KL4642RAMFS"/>
        <s v="KL4642RANFS"/>
        <s v="KL4642RAPFS"/>
        <s v="KL4644RAAYS"/>
        <s v="KL4644RABYS"/>
        <s v="KL4644RACYS"/>
        <s v="KL4644RADYS"/>
        <s v="KL4644RAEYS"/>
        <s v="KL4644RAKYS"/>
        <s v="KL4644RAMYS"/>
        <s v="KL4644RANYS"/>
        <s v="KL4644RAPYS"/>
        <s v="KL4645RAAFS"/>
        <s v="KL4645RABFS"/>
        <s v="KL4645RACFS"/>
        <s v="KL4645RADFS"/>
        <s v="KL4645RAEFS"/>
        <s v="KL4645RAKFS"/>
        <s v="KL4645RAMFS"/>
        <s v="KL4645RANFS"/>
        <s v="KL4645RAPFS"/>
        <m/>
      </sharedItems>
    </cacheField>
    <cacheField name="PartNumber" numFmtId="0">
      <sharedItems containsBlank="1" count="18">
        <s v="-"/>
        <s v="KL4621RA*FR"/>
        <s v="KL4621RA*FS"/>
        <s v="KL4621RA*HS"/>
        <s v="KL4623RA*FR"/>
        <s v="KL4623RA*FS"/>
        <s v="KL4623RA*HS"/>
        <s v="KL4625RA*FR"/>
        <s v="KL4625RA*FS"/>
        <s v="KL4625RA*HS"/>
        <s v="KL4627RA*FR"/>
        <s v="KL4627RA*FS"/>
        <s v="KL4627RA*HS"/>
        <s v="KL4641RA*MS"/>
        <s v="KL4642RA*FS"/>
        <s v="KL4644RA*YS"/>
        <s v="KL4645RA*FS"/>
        <m/>
      </sharedItems>
    </cacheField>
    <cacheField name="Category" numFmtId="0">
      <sharedItems containsBlank="1" count="2">
        <s v="DDoS Security"/>
        <m/>
      </sharedItems>
    </cacheField>
    <cacheField name="Code" numFmtId="0">
      <sharedItems containsString="0" containsBlank="1" containsNumber="1" containsInteger="1" minValue="7700" maxValue="7708" count="10">
        <n v="7700"/>
        <n v="7701"/>
        <n v="7702"/>
        <n v="7703"/>
        <n v="7704"/>
        <n v="7705"/>
        <n v="7706"/>
        <n v="7707"/>
        <n v="7708"/>
        <m/>
      </sharedItems>
    </cacheField>
    <cacheField name="Product" numFmtId="0">
      <sharedItems containsBlank="1" count="10">
        <s v="Kaspersky DDoS Prevention"/>
        <s v="   Kaspersky DDoS Prevention, Basic Level"/>
        <s v="   Kaspersky DDoS Prevention, Standard Level"/>
        <s v="   Kaspersky DDoS Prevention, Advanced Level"/>
        <s v="   Kaspersky DDoS Prevention, Ultimate Level"/>
        <s v="   Kaspersky DDoS Prevention, Immediate Cover"/>
        <s v="   Kaspersky DDoS Prevention, Reports Option"/>
        <s v="   Kaspersky DDoS Prevention, Extended Cover Option"/>
        <s v="   Kaspersky DDoS Prevention, Logs Option"/>
        <m/>
      </sharedItems>
    </cacheField>
    <cacheField name="LicenceDescription" numFmtId="0">
      <sharedItems containsBlank="1" count="3">
        <s v="-"/>
        <s v="Resource"/>
        <m/>
      </sharedItems>
    </cacheField>
    <cacheField name="LicenceObject" numFmtId="0">
      <sharedItems containsBlank="1" count="3">
        <s v="-"/>
        <s v="Resource"/>
        <m/>
      </sharedItems>
    </cacheField>
    <cacheField name="Package" numFmtId="0">
      <sharedItems containsBlank="1" count="3">
        <s v="-"/>
        <s v="License"/>
        <m/>
      </sharedItems>
    </cacheField>
    <cacheField name="Band" numFmtId="0">
      <sharedItems containsBlank="1" count="10">
        <s v="Band K: 10-14"/>
        <s v="Band A: 1"/>
        <s v="Band B: 2"/>
        <s v="Band C: 3"/>
        <s v="Band D: 4"/>
        <s v="Band E: 5-9"/>
        <s v="Band M: 15-19"/>
        <s v="Band N: 20-24"/>
        <s v="Band P: 25-49"/>
        <m/>
      </sharedItems>
    </cacheField>
    <cacheField name="LicenceComposition" numFmtId="0">
      <sharedItems containsBlank="1" count="11">
        <s v="-"/>
        <s v="1Resource"/>
        <s v="2Resource"/>
        <s v="3Resource"/>
        <s v="4Resource"/>
        <s v="5-9Resource"/>
        <s v="10-14Resource"/>
        <s v="15-19Resource"/>
        <s v="20-24Resource"/>
        <s v="25-49Resource"/>
        <m/>
      </sharedItems>
    </cacheField>
    <cacheField name="LicenceType" numFmtId="0">
      <sharedItems containsBlank="1" count="4">
        <s v="-"/>
        <s v="Renewal"/>
        <s v="Base"/>
        <m/>
      </sharedItems>
    </cacheField>
    <cacheField name="Term" numFmtId="0">
      <sharedItems containsBlank="1" count="6">
        <s v="-"/>
        <s v="1 year"/>
        <s v="6 months"/>
        <s v="1 month"/>
        <s v="1 day"/>
        <m/>
      </sharedItems>
    </cacheField>
    <cacheField name="Price" numFmtId="0">
      <sharedItems containsString="0" containsBlank="1" containsNumber="1" containsInteger="1" minValue="19000" maxValue="2138400" count="125">
        <m/>
        <n v="594010"/>
        <n v="653400"/>
        <n v="356430"/>
        <n v="310000"/>
        <n v="341000"/>
        <n v="186020"/>
        <n v="215000"/>
        <n v="236500"/>
        <n v="129010"/>
        <n v="180000"/>
        <n v="198000"/>
        <n v="108010"/>
        <n v="150000"/>
        <n v="165000"/>
        <n v="90010"/>
        <n v="135000"/>
        <n v="148500"/>
        <n v="81010"/>
        <n v="127000"/>
        <n v="139700"/>
        <n v="76210"/>
        <n v="125000"/>
        <n v="137500"/>
        <n v="75010"/>
        <n v="120000"/>
        <n v="132000"/>
        <n v="72010"/>
        <n v="918010"/>
        <n v="1009800"/>
        <n v="550850"/>
        <n v="480000"/>
        <n v="528000"/>
        <n v="288020"/>
        <n v="333000"/>
        <n v="366300"/>
        <n v="199820"/>
        <n v="279000"/>
        <n v="306900"/>
        <n v="167410"/>
        <n v="233000"/>
        <n v="256300"/>
        <n v="139810"/>
        <n v="210000"/>
        <n v="231000"/>
        <n v="126010"/>
        <n v="217800"/>
        <n v="118810"/>
        <n v="195000"/>
        <n v="214500"/>
        <n v="117010"/>
        <n v="188000"/>
        <n v="206800"/>
        <n v="112810"/>
        <n v="1296010"/>
        <n v="1425600"/>
        <n v="777660"/>
        <n v="677010"/>
        <n v="744700"/>
        <n v="406230"/>
        <n v="470000"/>
        <n v="517000"/>
        <n v="282020"/>
        <n v="394000"/>
        <n v="433400"/>
        <n v="236420"/>
        <n v="329000"/>
        <n v="361900"/>
        <n v="197420"/>
        <n v="297000"/>
        <n v="326700"/>
        <n v="178210"/>
        <n v="280000"/>
        <n v="308000"/>
        <n v="168010"/>
        <n v="276000"/>
        <n v="303600"/>
        <n v="165610"/>
        <n v="265000"/>
        <n v="291500"/>
        <n v="159010"/>
        <n v="1944020"/>
        <n v="2138400"/>
        <n v="1166500"/>
        <n v="1015010"/>
        <n v="1116500"/>
        <n v="609050"/>
        <n v="704010"/>
        <n v="774400"/>
        <n v="422440"/>
        <n v="590010"/>
        <n v="649000"/>
        <n v="354030"/>
        <n v="492000"/>
        <n v="541200"/>
        <n v="295220"/>
        <n v="443000"/>
        <n v="487300"/>
        <n v="265820"/>
        <n v="417000"/>
        <n v="458700"/>
        <n v="250220"/>
        <n v="411000"/>
        <n v="452100"/>
        <n v="246620"/>
        <n v="395000"/>
        <n v="434500"/>
        <n v="237020"/>
        <n v="450000"/>
        <n v="300000"/>
        <n v="157000"/>
        <n v="109000"/>
        <n v="92000"/>
        <n v="77000"/>
        <n v="70000"/>
        <n v="66000"/>
        <n v="65000"/>
        <n v="63000"/>
        <n v="80000"/>
        <n v="42000"/>
        <n v="30000"/>
        <n v="26000"/>
        <n v="22000"/>
        <n v="20000"/>
        <n v="19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7.xml><?xml version="1.0" encoding="utf-8"?>
<pivotCacheDefinition xmlns="http://schemas.openxmlformats.org/spreadsheetml/2006/main" xmlns:r="http://schemas.openxmlformats.org/officeDocument/2006/relationships" r:id="rId1" refreshedBy="Marina Pakholkova" refreshedDate="41711.744425231482" createdVersion="4" refreshedVersion="4" minRefreshableVersion="3" recordCount="4">
  <cacheSource type="worksheet">
    <worksheetSource ref="A1:L5" sheet="SaleListMSA"/>
  </cacheSource>
  <cacheFields count="12">
    <cacheField name="PositionCode" numFmtId="0">
      <sharedItems count="4">
        <s v="KL7153RYZDZ"/>
        <s v="KL7153RYZFZ"/>
        <s v="KL7157RYZDZ"/>
        <s v="KL7157RYZFZ"/>
      </sharedItems>
    </cacheField>
    <cacheField name="PartNumber" numFmtId="0">
      <sharedItems count="2">
        <s v="KL7153RYZ*Z"/>
        <s v="KL7157RYZ*Z"/>
      </sharedItems>
    </cacheField>
    <cacheField name="Category" numFmtId="0">
      <sharedItems count="1">
        <s v="Business Support"/>
      </sharedItems>
    </cacheField>
    <cacheField name="Code" numFmtId="0">
      <sharedItems containsSemiMixedTypes="0" containsString="0" containsNumber="1" containsInteger="1" minValue="4901" maxValue="4902" count="2">
        <n v="4901"/>
        <n v="4902"/>
      </sharedItems>
    </cacheField>
    <cacheField name="Product" numFmtId="0">
      <sharedItems count="2">
        <s v="   Kaspersky Business Support"/>
        <s v="   Kaspersky Enterprise Support"/>
      </sharedItems>
    </cacheField>
    <cacheField name="LicenceDescription" numFmtId="0">
      <sharedItems count="1">
        <s v="Maintenance Service Agreement"/>
      </sharedItems>
    </cacheField>
    <cacheField name="LicenceObject" numFmtId="0">
      <sharedItems containsNonDate="0" containsString="0" containsBlank="1" count="1">
        <m/>
      </sharedItems>
    </cacheField>
    <cacheField name="Package" numFmtId="0">
      <sharedItems count="1">
        <s v="Services"/>
      </sharedItems>
    </cacheField>
    <cacheField name="Band" numFmtId="0">
      <sharedItems count="1">
        <s v="-"/>
      </sharedItems>
    </cacheField>
    <cacheField name="LicenceComposition" numFmtId="0">
      <sharedItems containsNonDate="0" containsString="0" containsBlank="1" count="1">
        <m/>
      </sharedItems>
    </cacheField>
    <cacheField name="Term" numFmtId="0">
      <sharedItems count="2">
        <s v="2 year"/>
        <s v="1 year"/>
      </sharedItems>
    </cacheField>
    <cacheField name="Price" numFmtId="4">
      <sharedItems containsSemiMixedTypes="0" containsString="0" containsNumber="1" containsInteger="1" minValue="259600" maxValue="2596000" count="4">
        <n v="519200"/>
        <n v="259600"/>
        <n v="2596000"/>
        <n v="1298000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Definition8.xml><?xml version="1.0" encoding="utf-8"?>
<pivotCacheDefinition xmlns="http://schemas.openxmlformats.org/spreadsheetml/2006/main" xmlns:r="http://schemas.openxmlformats.org/officeDocument/2006/relationships" r:id="rId1" refreshedBy="Marina Pakholkova" refreshedDate="41711.74442534722" createdVersion="3" refreshedVersion="4" recordCount="73">
  <cacheSource type="worksheet">
    <worksheetSource ref="A1:M65536" sheet="SaleListMedia"/>
  </cacheSource>
  <cacheFields count="13">
    <cacheField name="PositionCode" numFmtId="0">
      <sharedItems containsBlank="1" count="4">
        <s v="KL8066RMZZZ"/>
        <s v="KL8067RMZZZ"/>
        <s v="KL8069RMZZZ"/>
        <m/>
      </sharedItems>
    </cacheField>
    <cacheField name="PartNumber" numFmtId="0">
      <sharedItems containsBlank="1" count="4">
        <s v="KL8066RMZ**"/>
        <s v="KL8067RMZ**"/>
        <s v="KL8069RMZ**"/>
        <m/>
      </sharedItems>
    </cacheField>
    <cacheField name="Category" numFmtId="0">
      <sharedItems containsBlank="1" count="2">
        <s v="Media"/>
        <m/>
      </sharedItems>
    </cacheField>
    <cacheField name="Code" numFmtId="0">
      <sharedItems containsString="0" containsBlank="1" containsNumber="1" containsInteger="1" minValue="8066" maxValue="8069" count="4">
        <n v="8066"/>
        <n v="8067"/>
        <n v="8069"/>
        <m/>
      </sharedItems>
    </cacheField>
    <cacheField name="Product" numFmtId="0">
      <sharedItems containsBlank="1" count="4">
        <s v="   Kaspersky Стартовый Certified Media Pack"/>
        <s v="   Kaspersky Стандартный Certified Media Pack"/>
        <s v="   Kaspersky Certified Media Pack Customized"/>
        <m/>
      </sharedItems>
    </cacheField>
    <cacheField name="LicenceDescription" numFmtId="0">
      <sharedItems containsBlank="1" count="2">
        <s v="-"/>
        <m/>
      </sharedItems>
    </cacheField>
    <cacheField name="LicenceObject" numFmtId="0">
      <sharedItems containsBlank="1" count="2">
        <s v="-"/>
        <m/>
      </sharedItems>
    </cacheField>
    <cacheField name="Package" numFmtId="0">
      <sharedItems containsBlank="1" count="2">
        <s v="Media Pack"/>
        <m/>
      </sharedItems>
    </cacheField>
    <cacheField name="Band" numFmtId="0">
      <sharedItems containsBlank="1" count="2">
        <s v="Band Z: 1"/>
        <m/>
      </sharedItems>
    </cacheField>
    <cacheField name="LicenceComposition" numFmtId="0">
      <sharedItems containsBlank="1" count="2">
        <s v="-"/>
        <m/>
      </sharedItems>
    </cacheField>
    <cacheField name="LicenceType" numFmtId="0">
      <sharedItems containsBlank="1" count="2">
        <s v="-"/>
        <m/>
      </sharedItems>
    </cacheField>
    <cacheField name="Term" numFmtId="0">
      <sharedItems containsBlank="1" count="2">
        <s v="-"/>
        <m/>
      </sharedItems>
    </cacheField>
    <cacheField name="Price" numFmtId="0">
      <sharedItems containsString="0" containsBlank="1" containsNumber="1" minValue="499.99" maxValue="1999.99" count="4">
        <n v="499.99"/>
        <n v="999.99"/>
        <n v="1999.99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43">
  <r>
    <x v="0"/>
    <x v="0"/>
    <x v="0"/>
  </r>
  <r>
    <x v="1"/>
    <x v="1"/>
    <x v="1"/>
  </r>
  <r>
    <x v="2"/>
    <x v="1"/>
    <x v="2"/>
  </r>
  <r>
    <x v="3"/>
    <x v="1"/>
    <x v="3"/>
  </r>
  <r>
    <x v="4"/>
    <x v="1"/>
    <x v="4"/>
  </r>
  <r>
    <x v="5"/>
    <x v="1"/>
    <x v="5"/>
  </r>
  <r>
    <x v="6"/>
    <x v="1"/>
    <x v="3"/>
  </r>
  <r>
    <x v="7"/>
    <x v="1"/>
    <x v="4"/>
  </r>
  <r>
    <x v="8"/>
    <x v="1"/>
    <x v="6"/>
  </r>
  <r>
    <x v="9"/>
    <x v="1"/>
    <x v="7"/>
  </r>
  <r>
    <x v="10"/>
    <x v="1"/>
    <x v="8"/>
  </r>
  <r>
    <x v="11"/>
    <x v="0"/>
    <x v="8"/>
  </r>
  <r>
    <x v="12"/>
    <x v="1"/>
    <x v="9"/>
  </r>
  <r>
    <x v="13"/>
    <x v="1"/>
    <x v="10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  <r>
    <x v="14"/>
    <x v="2"/>
    <x v="1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79">
  <r>
    <s v="Software"/>
    <s v="Business"/>
    <x v="0"/>
    <x v="0"/>
    <x v="0"/>
    <x v="0"/>
    <x v="0"/>
    <s v="+"/>
  </r>
  <r>
    <s v="Software"/>
    <s v="Business"/>
    <x v="0"/>
    <x v="0"/>
    <x v="0"/>
    <x v="1"/>
    <x v="1"/>
    <s v="+"/>
  </r>
  <r>
    <s v="Software"/>
    <s v="Business"/>
    <x v="0"/>
    <x v="1"/>
    <x v="1"/>
    <x v="2"/>
    <x v="2"/>
    <s v="+"/>
  </r>
  <r>
    <s v="Software"/>
    <s v="Business"/>
    <x v="1"/>
    <x v="2"/>
    <x v="2"/>
    <x v="3"/>
    <x v="3"/>
    <s v="+"/>
  </r>
  <r>
    <s v="Software"/>
    <s v="Business"/>
    <x v="0"/>
    <x v="3"/>
    <x v="3"/>
    <x v="4"/>
    <x v="2"/>
    <s v="+"/>
  </r>
  <r>
    <s v="Software"/>
    <s v="Business"/>
    <x v="2"/>
    <x v="4"/>
    <x v="4"/>
    <x v="3"/>
    <x v="4"/>
    <s v="+"/>
  </r>
  <r>
    <s v="Software"/>
    <s v="Business"/>
    <x v="2"/>
    <x v="4"/>
    <x v="4"/>
    <x v="3"/>
    <x v="5"/>
    <s v="+"/>
  </r>
  <r>
    <s v="Software"/>
    <s v="Business"/>
    <x v="2"/>
    <x v="4"/>
    <x v="4"/>
    <x v="3"/>
    <x v="6"/>
    <s v="+"/>
  </r>
  <r>
    <s v="Software"/>
    <s v="Business"/>
    <x v="3"/>
    <x v="5"/>
    <x v="5"/>
    <x v="3"/>
    <x v="7"/>
    <s v="+"/>
  </r>
  <r>
    <s v="Software"/>
    <s v="Business"/>
    <x v="2"/>
    <x v="6"/>
    <x v="6"/>
    <x v="3"/>
    <x v="8"/>
    <s v="+"/>
  </r>
  <r>
    <s v="Software"/>
    <s v="Business"/>
    <x v="2"/>
    <x v="6"/>
    <x v="6"/>
    <x v="3"/>
    <x v="9"/>
    <s v="+"/>
  </r>
  <r>
    <s v="Software"/>
    <s v="Business"/>
    <x v="2"/>
    <x v="6"/>
    <x v="6"/>
    <x v="3"/>
    <x v="10"/>
    <s v="+"/>
  </r>
  <r>
    <s v="Software"/>
    <s v="Business"/>
    <x v="0"/>
    <x v="7"/>
    <x v="7"/>
    <x v="5"/>
    <x v="2"/>
    <s v="+"/>
  </r>
  <r>
    <s v="Software"/>
    <s v="Business"/>
    <x v="2"/>
    <x v="8"/>
    <x v="8"/>
    <x v="3"/>
    <x v="11"/>
    <s v="+"/>
  </r>
  <r>
    <s v="Software"/>
    <s v="Business"/>
    <x v="4"/>
    <x v="9"/>
    <x v="9"/>
    <x v="6"/>
    <x v="12"/>
    <s v="+"/>
  </r>
  <r>
    <s v="Software"/>
    <s v="Business"/>
    <x v="4"/>
    <x v="9"/>
    <x v="9"/>
    <x v="6"/>
    <x v="13"/>
    <s v="+"/>
  </r>
  <r>
    <s v="Software"/>
    <s v="Business"/>
    <x v="4"/>
    <x v="9"/>
    <x v="9"/>
    <x v="6"/>
    <x v="14"/>
    <s v="+"/>
  </r>
  <r>
    <s v="Software"/>
    <s v="Business"/>
    <x v="4"/>
    <x v="9"/>
    <x v="9"/>
    <x v="6"/>
    <x v="15"/>
    <s v="+"/>
  </r>
  <r>
    <s v="Software"/>
    <s v="Business"/>
    <x v="4"/>
    <x v="9"/>
    <x v="9"/>
    <x v="6"/>
    <x v="16"/>
    <s v="+"/>
  </r>
  <r>
    <s v="Software"/>
    <s v="Business"/>
    <x v="4"/>
    <x v="10"/>
    <x v="10"/>
    <x v="6"/>
    <x v="12"/>
    <s v="+"/>
  </r>
  <r>
    <s v="Software"/>
    <s v="Business"/>
    <x v="4"/>
    <x v="10"/>
    <x v="10"/>
    <x v="6"/>
    <x v="13"/>
    <s v="+"/>
  </r>
  <r>
    <s v="Software"/>
    <s v="Business"/>
    <x v="4"/>
    <x v="10"/>
    <x v="10"/>
    <x v="6"/>
    <x v="14"/>
    <s v="+"/>
  </r>
  <r>
    <s v="Software"/>
    <s v="Business"/>
    <x v="4"/>
    <x v="10"/>
    <x v="10"/>
    <x v="6"/>
    <x v="17"/>
    <s v="+"/>
  </r>
  <r>
    <s v="Software"/>
    <s v="Business"/>
    <x v="4"/>
    <x v="10"/>
    <x v="10"/>
    <x v="6"/>
    <x v="18"/>
    <s v="+"/>
  </r>
  <r>
    <s v="Software"/>
    <s v="Business"/>
    <x v="4"/>
    <x v="10"/>
    <x v="10"/>
    <x v="6"/>
    <x v="19"/>
    <s v="+"/>
  </r>
  <r>
    <s v="Software"/>
    <s v="Business"/>
    <x v="4"/>
    <x v="10"/>
    <x v="10"/>
    <x v="6"/>
    <x v="20"/>
    <s v="+"/>
  </r>
  <r>
    <s v="Software"/>
    <s v="Business"/>
    <x v="4"/>
    <x v="10"/>
    <x v="10"/>
    <x v="6"/>
    <x v="0"/>
    <s v="+"/>
  </r>
  <r>
    <s v="Software"/>
    <s v="Business"/>
    <x v="4"/>
    <x v="10"/>
    <x v="10"/>
    <x v="6"/>
    <x v="15"/>
    <s v="+"/>
  </r>
  <r>
    <s v="Software"/>
    <s v="Business"/>
    <x v="4"/>
    <x v="10"/>
    <x v="10"/>
    <x v="6"/>
    <x v="21"/>
    <s v="+"/>
  </r>
  <r>
    <s v="Software"/>
    <s v="Business"/>
    <x v="4"/>
    <x v="10"/>
    <x v="10"/>
    <x v="6"/>
    <x v="16"/>
    <s v="+"/>
  </r>
  <r>
    <s v="Software"/>
    <s v="Business"/>
    <x v="4"/>
    <x v="10"/>
    <x v="10"/>
    <x v="1"/>
    <x v="1"/>
    <s v="+"/>
  </r>
  <r>
    <s v="Software"/>
    <s v="Business"/>
    <x v="4"/>
    <x v="11"/>
    <x v="11"/>
    <x v="6"/>
    <x v="12"/>
    <s v="+"/>
  </r>
  <r>
    <s v="Software"/>
    <s v="Business"/>
    <x v="4"/>
    <x v="11"/>
    <x v="11"/>
    <x v="6"/>
    <x v="13"/>
    <s v="+"/>
  </r>
  <r>
    <s v="Software"/>
    <s v="Business"/>
    <x v="4"/>
    <x v="11"/>
    <x v="11"/>
    <x v="6"/>
    <x v="14"/>
    <s v="+"/>
  </r>
  <r>
    <s v="Software"/>
    <s v="Business"/>
    <x v="4"/>
    <x v="11"/>
    <x v="11"/>
    <x v="6"/>
    <x v="17"/>
    <s v="+"/>
  </r>
  <r>
    <s v="Software"/>
    <s v="Business"/>
    <x v="4"/>
    <x v="11"/>
    <x v="11"/>
    <x v="6"/>
    <x v="18"/>
    <s v="+"/>
  </r>
  <r>
    <s v="Software"/>
    <s v="Business"/>
    <x v="4"/>
    <x v="11"/>
    <x v="11"/>
    <x v="6"/>
    <x v="19"/>
    <s v="+"/>
  </r>
  <r>
    <s v="Software"/>
    <s v="Business"/>
    <x v="4"/>
    <x v="11"/>
    <x v="11"/>
    <x v="6"/>
    <x v="20"/>
    <s v="+"/>
  </r>
  <r>
    <s v="Software"/>
    <s v="Business"/>
    <x v="4"/>
    <x v="11"/>
    <x v="11"/>
    <x v="6"/>
    <x v="0"/>
    <s v="+"/>
  </r>
  <r>
    <s v="Software"/>
    <s v="Business"/>
    <x v="4"/>
    <x v="11"/>
    <x v="11"/>
    <x v="6"/>
    <x v="15"/>
    <s v="+"/>
  </r>
  <r>
    <s v="Software"/>
    <s v="Business"/>
    <x v="4"/>
    <x v="11"/>
    <x v="11"/>
    <x v="6"/>
    <x v="21"/>
    <s v="+"/>
  </r>
  <r>
    <s v="Software"/>
    <s v="Business"/>
    <x v="4"/>
    <x v="11"/>
    <x v="11"/>
    <x v="6"/>
    <x v="16"/>
    <s v="+"/>
  </r>
  <r>
    <s v="Software"/>
    <s v="Business"/>
    <x v="4"/>
    <x v="11"/>
    <x v="11"/>
    <x v="1"/>
    <x v="1"/>
    <s v="+"/>
  </r>
  <r>
    <s v="Software"/>
    <s v="Business"/>
    <x v="4"/>
    <x v="11"/>
    <x v="11"/>
    <x v="7"/>
    <x v="22"/>
    <s v="+"/>
  </r>
  <r>
    <s v="Software"/>
    <s v="Business"/>
    <x v="4"/>
    <x v="12"/>
    <x v="12"/>
    <x v="6"/>
    <x v="12"/>
    <s v="+"/>
  </r>
  <r>
    <s v="Software"/>
    <s v="Business"/>
    <x v="4"/>
    <x v="12"/>
    <x v="12"/>
    <x v="6"/>
    <x v="13"/>
    <s v="+"/>
  </r>
  <r>
    <s v="Software"/>
    <s v="Business"/>
    <x v="4"/>
    <x v="12"/>
    <x v="12"/>
    <x v="6"/>
    <x v="14"/>
    <s v="+"/>
  </r>
  <r>
    <s v="Software"/>
    <s v="Business"/>
    <x v="4"/>
    <x v="12"/>
    <x v="12"/>
    <x v="6"/>
    <x v="17"/>
    <s v="+"/>
  </r>
  <r>
    <s v="Software"/>
    <s v="Business"/>
    <x v="4"/>
    <x v="12"/>
    <x v="12"/>
    <x v="6"/>
    <x v="18"/>
    <s v="+"/>
  </r>
  <r>
    <s v="Software"/>
    <s v="Business"/>
    <x v="4"/>
    <x v="12"/>
    <x v="12"/>
    <x v="6"/>
    <x v="19"/>
    <s v="+"/>
  </r>
  <r>
    <s v="Software"/>
    <s v="Business"/>
    <x v="4"/>
    <x v="12"/>
    <x v="12"/>
    <x v="6"/>
    <x v="20"/>
    <s v="+"/>
  </r>
  <r>
    <s v="Software"/>
    <s v="Business"/>
    <x v="3"/>
    <x v="12"/>
    <x v="12"/>
    <x v="6"/>
    <x v="7"/>
    <s v="+"/>
  </r>
  <r>
    <s v="Software"/>
    <s v="Business"/>
    <x v="4"/>
    <x v="12"/>
    <x v="12"/>
    <x v="6"/>
    <x v="0"/>
    <s v="+"/>
  </r>
  <r>
    <s v="Software"/>
    <s v="Business"/>
    <x v="4"/>
    <x v="12"/>
    <x v="12"/>
    <x v="6"/>
    <x v="15"/>
    <s v="+"/>
  </r>
  <r>
    <s v="Software"/>
    <s v="Business"/>
    <x v="4"/>
    <x v="12"/>
    <x v="12"/>
    <x v="6"/>
    <x v="21"/>
    <s v="+"/>
  </r>
  <r>
    <s v="Software"/>
    <s v="Business"/>
    <x v="4"/>
    <x v="12"/>
    <x v="12"/>
    <x v="6"/>
    <x v="16"/>
    <s v="+"/>
  </r>
  <r>
    <s v="Software"/>
    <s v="Business"/>
    <x v="4"/>
    <x v="12"/>
    <x v="12"/>
    <x v="6"/>
    <x v="5"/>
    <s v="+"/>
  </r>
  <r>
    <s v="Software"/>
    <s v="Business"/>
    <x v="4"/>
    <x v="12"/>
    <x v="12"/>
    <x v="6"/>
    <x v="6"/>
    <s v="+"/>
  </r>
  <r>
    <s v="Software"/>
    <s v="Business"/>
    <x v="4"/>
    <x v="12"/>
    <x v="12"/>
    <x v="6"/>
    <x v="8"/>
    <s v="+"/>
  </r>
  <r>
    <s v="Software"/>
    <s v="Business"/>
    <x v="4"/>
    <x v="12"/>
    <x v="12"/>
    <x v="6"/>
    <x v="9"/>
    <s v="+"/>
  </r>
  <r>
    <s v="Software"/>
    <s v="Business"/>
    <x v="4"/>
    <x v="12"/>
    <x v="12"/>
    <x v="6"/>
    <x v="10"/>
    <s v="+"/>
  </r>
  <r>
    <s v="Software"/>
    <s v="Business"/>
    <x v="4"/>
    <x v="12"/>
    <x v="12"/>
    <x v="1"/>
    <x v="1"/>
    <s v="+"/>
  </r>
  <r>
    <s v="Software"/>
    <s v="Business"/>
    <x v="4"/>
    <x v="12"/>
    <x v="12"/>
    <x v="7"/>
    <x v="22"/>
    <s v="+"/>
  </r>
  <r>
    <s v="Software"/>
    <s v="Business"/>
    <x v="4"/>
    <x v="12"/>
    <x v="12"/>
    <x v="6"/>
    <x v="4"/>
    <s v="+"/>
  </r>
  <r>
    <s v="Software"/>
    <s v="xSP"/>
    <x v="5"/>
    <x v="13"/>
    <x v="13"/>
    <x v="8"/>
    <x v="10"/>
    <s v="+"/>
  </r>
  <r>
    <s v="Software"/>
    <s v="xSP"/>
    <x v="5"/>
    <x v="13"/>
    <x v="13"/>
    <x v="8"/>
    <x v="23"/>
    <s v="+"/>
  </r>
  <r>
    <s v="Software"/>
    <s v="xSP"/>
    <x v="5"/>
    <x v="14"/>
    <x v="14"/>
    <x v="8"/>
    <x v="11"/>
    <s v="+"/>
  </r>
  <r>
    <s v="Software"/>
    <s v="xSP"/>
    <x v="5"/>
    <x v="15"/>
    <x v="15"/>
    <x v="8"/>
    <x v="10"/>
    <s v="+"/>
  </r>
  <r>
    <s v="Software"/>
    <s v="xSP"/>
    <x v="5"/>
    <x v="15"/>
    <x v="15"/>
    <x v="8"/>
    <x v="4"/>
    <s v="+"/>
  </r>
  <r>
    <s v="Software"/>
    <s v="Business"/>
    <x v="0"/>
    <x v="16"/>
    <x v="16"/>
    <x v="7"/>
    <x v="22"/>
    <s v="+"/>
  </r>
  <r>
    <s v="Software"/>
    <s v="Business"/>
    <x v="1"/>
    <x v="17"/>
    <x v="17"/>
    <x v="3"/>
    <x v="17"/>
    <s v="+"/>
  </r>
  <r>
    <s v="Software"/>
    <s v="Business"/>
    <x v="1"/>
    <x v="17"/>
    <x v="17"/>
    <x v="3"/>
    <x v="18"/>
    <s v="+"/>
  </r>
  <r>
    <s v="Software"/>
    <s v="Business"/>
    <x v="1"/>
    <x v="17"/>
    <x v="17"/>
    <x v="3"/>
    <x v="19"/>
    <s v="+"/>
  </r>
  <r>
    <s v="Software"/>
    <s v="Business"/>
    <x v="1"/>
    <x v="17"/>
    <x v="17"/>
    <x v="3"/>
    <x v="20"/>
    <s v="+"/>
  </r>
  <r>
    <s v="Software"/>
    <s v="Business"/>
    <x v="1"/>
    <x v="17"/>
    <x v="17"/>
    <x v="3"/>
    <x v="21"/>
    <s v="+"/>
  </r>
  <r>
    <m/>
    <m/>
    <x v="6"/>
    <x v="18"/>
    <x v="18"/>
    <x v="9"/>
    <x v="24"/>
    <m/>
  </r>
  <r>
    <m/>
    <m/>
    <x v="6"/>
    <x v="18"/>
    <x v="18"/>
    <x v="9"/>
    <x v="24"/>
    <m/>
  </r>
  <r>
    <m/>
    <m/>
    <x v="6"/>
    <x v="18"/>
    <x v="18"/>
    <x v="9"/>
    <x v="24"/>
    <m/>
  </r>
  <r>
    <m/>
    <m/>
    <x v="6"/>
    <x v="18"/>
    <x v="18"/>
    <x v="9"/>
    <x v="24"/>
    <m/>
  </r>
</pivotCacheRecords>
</file>

<file path=xl/pivotCache/pivotCacheRecords3.xml><?xml version="1.0" encoding="utf-8"?>
<pivotCacheRecords xmlns="http://schemas.openxmlformats.org/spreadsheetml/2006/main" xmlns:r="http://schemas.openxmlformats.org/officeDocument/2006/relationships" count="13">
  <r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1"/>
    <x v="1"/>
    <x v="0"/>
    <x v="0"/>
    <x v="1"/>
  </r>
  <r>
    <x v="2"/>
    <x v="2"/>
    <x v="0"/>
    <x v="0"/>
    <x v="0"/>
    <x v="0"/>
    <x v="0"/>
    <x v="1"/>
    <x v="2"/>
    <x v="2"/>
    <x v="1"/>
    <x v="0"/>
    <x v="2"/>
  </r>
  <r>
    <x v="3"/>
    <x v="3"/>
    <x v="0"/>
    <x v="0"/>
    <x v="0"/>
    <x v="0"/>
    <x v="0"/>
    <x v="1"/>
    <x v="0"/>
    <x v="0"/>
    <x v="1"/>
    <x v="0"/>
    <x v="3"/>
  </r>
  <r>
    <x v="4"/>
    <x v="4"/>
    <x v="0"/>
    <x v="0"/>
    <x v="0"/>
    <x v="0"/>
    <x v="0"/>
    <x v="1"/>
    <x v="1"/>
    <x v="1"/>
    <x v="1"/>
    <x v="0"/>
    <x v="4"/>
  </r>
  <r>
    <x v="5"/>
    <x v="2"/>
    <x v="0"/>
    <x v="0"/>
    <x v="0"/>
    <x v="0"/>
    <x v="0"/>
    <x v="1"/>
    <x v="2"/>
    <x v="2"/>
    <x v="0"/>
    <x v="0"/>
    <x v="5"/>
  </r>
  <r>
    <x v="6"/>
    <x v="5"/>
    <x v="0"/>
    <x v="0"/>
    <x v="0"/>
    <x v="0"/>
    <x v="0"/>
    <x v="0"/>
    <x v="2"/>
    <x v="2"/>
    <x v="0"/>
    <x v="0"/>
    <x v="5"/>
  </r>
  <r>
    <x v="7"/>
    <x v="6"/>
    <x v="0"/>
    <x v="1"/>
    <x v="1"/>
    <x v="1"/>
    <x v="1"/>
    <x v="1"/>
    <x v="2"/>
    <x v="3"/>
    <x v="1"/>
    <x v="0"/>
    <x v="6"/>
  </r>
  <r>
    <x v="8"/>
    <x v="7"/>
    <x v="0"/>
    <x v="1"/>
    <x v="1"/>
    <x v="1"/>
    <x v="1"/>
    <x v="0"/>
    <x v="2"/>
    <x v="3"/>
    <x v="0"/>
    <x v="0"/>
    <x v="7"/>
  </r>
  <r>
    <x v="9"/>
    <x v="8"/>
    <x v="1"/>
    <x v="2"/>
    <x v="2"/>
    <x v="2"/>
    <x v="2"/>
    <x v="2"/>
    <x v="1"/>
    <x v="4"/>
    <x v="0"/>
    <x v="0"/>
    <x v="8"/>
  </r>
  <r>
    <x v="10"/>
    <x v="8"/>
    <x v="1"/>
    <x v="2"/>
    <x v="2"/>
    <x v="2"/>
    <x v="2"/>
    <x v="2"/>
    <x v="1"/>
    <x v="4"/>
    <x v="2"/>
    <x v="0"/>
    <x v="9"/>
  </r>
  <r>
    <x v="11"/>
    <x v="8"/>
    <x v="1"/>
    <x v="2"/>
    <x v="2"/>
    <x v="2"/>
    <x v="2"/>
    <x v="2"/>
    <x v="1"/>
    <x v="4"/>
    <x v="1"/>
    <x v="0"/>
    <x v="10"/>
  </r>
  <r>
    <x v="12"/>
    <x v="9"/>
    <x v="2"/>
    <x v="3"/>
    <x v="3"/>
    <x v="3"/>
    <x v="3"/>
    <x v="3"/>
    <x v="3"/>
    <x v="5"/>
    <x v="3"/>
    <x v="1"/>
    <x v="11"/>
  </r>
</pivotCacheRecords>
</file>

<file path=xl/pivotCache/pivotCacheRecords4.xml><?xml version="1.0" encoding="utf-8"?>
<pivotCacheRecords xmlns="http://schemas.openxmlformats.org/spreadsheetml/2006/main" xmlns:r="http://schemas.openxmlformats.org/officeDocument/2006/relationships" count="1329">
  <r>
    <x v="0"/>
    <x v="0"/>
    <x v="0"/>
    <x v="0"/>
    <x v="0"/>
    <x v="0"/>
    <x v="0"/>
    <x v="0"/>
    <x v="0"/>
    <x v="0"/>
    <x v="0"/>
    <x v="0"/>
    <x v="0"/>
  </r>
  <r>
    <x v="0"/>
    <x v="0"/>
    <x v="1"/>
    <x v="1"/>
    <x v="1"/>
    <x v="1"/>
    <x v="0"/>
    <x v="0"/>
    <x v="0"/>
    <x v="0"/>
    <x v="0"/>
    <x v="0"/>
    <x v="0"/>
  </r>
  <r>
    <x v="0"/>
    <x v="0"/>
    <x v="2"/>
    <x v="2"/>
    <x v="2"/>
    <x v="1"/>
    <x v="0"/>
    <x v="0"/>
    <x v="0"/>
    <x v="0"/>
    <x v="0"/>
    <x v="0"/>
    <x v="0"/>
  </r>
  <r>
    <x v="0"/>
    <x v="0"/>
    <x v="3"/>
    <x v="3"/>
    <x v="3"/>
    <x v="2"/>
    <x v="0"/>
    <x v="0"/>
    <x v="0"/>
    <x v="0"/>
    <x v="0"/>
    <x v="0"/>
    <x v="0"/>
  </r>
  <r>
    <x v="1"/>
    <x v="1"/>
    <x v="4"/>
    <x v="4"/>
    <x v="4"/>
    <x v="3"/>
    <x v="1"/>
    <x v="1"/>
    <x v="0"/>
    <x v="1"/>
    <x v="1"/>
    <x v="1"/>
    <x v="1"/>
  </r>
  <r>
    <x v="2"/>
    <x v="2"/>
    <x v="4"/>
    <x v="4"/>
    <x v="4"/>
    <x v="3"/>
    <x v="1"/>
    <x v="1"/>
    <x v="0"/>
    <x v="1"/>
    <x v="2"/>
    <x v="1"/>
    <x v="2"/>
  </r>
  <r>
    <x v="3"/>
    <x v="3"/>
    <x v="4"/>
    <x v="4"/>
    <x v="4"/>
    <x v="3"/>
    <x v="1"/>
    <x v="1"/>
    <x v="0"/>
    <x v="1"/>
    <x v="3"/>
    <x v="1"/>
    <x v="3"/>
  </r>
  <r>
    <x v="4"/>
    <x v="4"/>
    <x v="4"/>
    <x v="4"/>
    <x v="4"/>
    <x v="3"/>
    <x v="1"/>
    <x v="1"/>
    <x v="0"/>
    <x v="1"/>
    <x v="4"/>
    <x v="1"/>
    <x v="4"/>
  </r>
  <r>
    <x v="5"/>
    <x v="5"/>
    <x v="4"/>
    <x v="4"/>
    <x v="4"/>
    <x v="3"/>
    <x v="1"/>
    <x v="1"/>
    <x v="0"/>
    <x v="1"/>
    <x v="5"/>
    <x v="1"/>
    <x v="5"/>
  </r>
  <r>
    <x v="6"/>
    <x v="6"/>
    <x v="4"/>
    <x v="4"/>
    <x v="4"/>
    <x v="3"/>
    <x v="1"/>
    <x v="1"/>
    <x v="0"/>
    <x v="1"/>
    <x v="1"/>
    <x v="2"/>
    <x v="6"/>
  </r>
  <r>
    <x v="7"/>
    <x v="7"/>
    <x v="4"/>
    <x v="4"/>
    <x v="4"/>
    <x v="3"/>
    <x v="1"/>
    <x v="1"/>
    <x v="0"/>
    <x v="1"/>
    <x v="2"/>
    <x v="2"/>
    <x v="7"/>
  </r>
  <r>
    <x v="8"/>
    <x v="8"/>
    <x v="4"/>
    <x v="4"/>
    <x v="4"/>
    <x v="3"/>
    <x v="1"/>
    <x v="1"/>
    <x v="0"/>
    <x v="1"/>
    <x v="3"/>
    <x v="2"/>
    <x v="8"/>
  </r>
  <r>
    <x v="9"/>
    <x v="9"/>
    <x v="4"/>
    <x v="4"/>
    <x v="4"/>
    <x v="3"/>
    <x v="1"/>
    <x v="1"/>
    <x v="0"/>
    <x v="1"/>
    <x v="4"/>
    <x v="2"/>
    <x v="3"/>
  </r>
  <r>
    <x v="10"/>
    <x v="10"/>
    <x v="4"/>
    <x v="4"/>
    <x v="4"/>
    <x v="3"/>
    <x v="1"/>
    <x v="1"/>
    <x v="0"/>
    <x v="1"/>
    <x v="5"/>
    <x v="2"/>
    <x v="9"/>
  </r>
  <r>
    <x v="11"/>
    <x v="1"/>
    <x v="4"/>
    <x v="4"/>
    <x v="4"/>
    <x v="3"/>
    <x v="1"/>
    <x v="1"/>
    <x v="1"/>
    <x v="2"/>
    <x v="1"/>
    <x v="1"/>
    <x v="10"/>
  </r>
  <r>
    <x v="12"/>
    <x v="2"/>
    <x v="4"/>
    <x v="4"/>
    <x v="4"/>
    <x v="3"/>
    <x v="1"/>
    <x v="1"/>
    <x v="1"/>
    <x v="2"/>
    <x v="2"/>
    <x v="1"/>
    <x v="11"/>
  </r>
  <r>
    <x v="13"/>
    <x v="3"/>
    <x v="4"/>
    <x v="4"/>
    <x v="4"/>
    <x v="3"/>
    <x v="1"/>
    <x v="1"/>
    <x v="1"/>
    <x v="2"/>
    <x v="3"/>
    <x v="1"/>
    <x v="12"/>
  </r>
  <r>
    <x v="14"/>
    <x v="4"/>
    <x v="4"/>
    <x v="4"/>
    <x v="4"/>
    <x v="3"/>
    <x v="1"/>
    <x v="1"/>
    <x v="1"/>
    <x v="2"/>
    <x v="4"/>
    <x v="1"/>
    <x v="13"/>
  </r>
  <r>
    <x v="15"/>
    <x v="5"/>
    <x v="4"/>
    <x v="4"/>
    <x v="4"/>
    <x v="3"/>
    <x v="1"/>
    <x v="1"/>
    <x v="1"/>
    <x v="2"/>
    <x v="5"/>
    <x v="1"/>
    <x v="14"/>
  </r>
  <r>
    <x v="16"/>
    <x v="6"/>
    <x v="4"/>
    <x v="4"/>
    <x v="4"/>
    <x v="3"/>
    <x v="1"/>
    <x v="1"/>
    <x v="1"/>
    <x v="2"/>
    <x v="1"/>
    <x v="2"/>
    <x v="15"/>
  </r>
  <r>
    <x v="17"/>
    <x v="7"/>
    <x v="4"/>
    <x v="4"/>
    <x v="4"/>
    <x v="3"/>
    <x v="1"/>
    <x v="1"/>
    <x v="1"/>
    <x v="2"/>
    <x v="2"/>
    <x v="2"/>
    <x v="16"/>
  </r>
  <r>
    <x v="18"/>
    <x v="8"/>
    <x v="4"/>
    <x v="4"/>
    <x v="4"/>
    <x v="3"/>
    <x v="1"/>
    <x v="1"/>
    <x v="1"/>
    <x v="2"/>
    <x v="3"/>
    <x v="2"/>
    <x v="17"/>
  </r>
  <r>
    <x v="19"/>
    <x v="9"/>
    <x v="4"/>
    <x v="4"/>
    <x v="4"/>
    <x v="3"/>
    <x v="1"/>
    <x v="1"/>
    <x v="1"/>
    <x v="2"/>
    <x v="4"/>
    <x v="2"/>
    <x v="12"/>
  </r>
  <r>
    <x v="20"/>
    <x v="10"/>
    <x v="4"/>
    <x v="4"/>
    <x v="4"/>
    <x v="3"/>
    <x v="1"/>
    <x v="1"/>
    <x v="1"/>
    <x v="2"/>
    <x v="5"/>
    <x v="2"/>
    <x v="18"/>
  </r>
  <r>
    <x v="21"/>
    <x v="1"/>
    <x v="4"/>
    <x v="4"/>
    <x v="4"/>
    <x v="3"/>
    <x v="1"/>
    <x v="1"/>
    <x v="2"/>
    <x v="3"/>
    <x v="1"/>
    <x v="1"/>
    <x v="19"/>
  </r>
  <r>
    <x v="22"/>
    <x v="2"/>
    <x v="4"/>
    <x v="4"/>
    <x v="4"/>
    <x v="3"/>
    <x v="1"/>
    <x v="1"/>
    <x v="2"/>
    <x v="3"/>
    <x v="2"/>
    <x v="1"/>
    <x v="20"/>
  </r>
  <r>
    <x v="23"/>
    <x v="3"/>
    <x v="4"/>
    <x v="4"/>
    <x v="4"/>
    <x v="3"/>
    <x v="1"/>
    <x v="1"/>
    <x v="2"/>
    <x v="3"/>
    <x v="3"/>
    <x v="1"/>
    <x v="21"/>
  </r>
  <r>
    <x v="24"/>
    <x v="4"/>
    <x v="4"/>
    <x v="4"/>
    <x v="4"/>
    <x v="3"/>
    <x v="1"/>
    <x v="1"/>
    <x v="2"/>
    <x v="3"/>
    <x v="4"/>
    <x v="1"/>
    <x v="22"/>
  </r>
  <r>
    <x v="25"/>
    <x v="5"/>
    <x v="4"/>
    <x v="4"/>
    <x v="4"/>
    <x v="3"/>
    <x v="1"/>
    <x v="1"/>
    <x v="2"/>
    <x v="3"/>
    <x v="5"/>
    <x v="1"/>
    <x v="23"/>
  </r>
  <r>
    <x v="26"/>
    <x v="6"/>
    <x v="4"/>
    <x v="4"/>
    <x v="4"/>
    <x v="3"/>
    <x v="1"/>
    <x v="1"/>
    <x v="2"/>
    <x v="3"/>
    <x v="1"/>
    <x v="2"/>
    <x v="24"/>
  </r>
  <r>
    <x v="27"/>
    <x v="7"/>
    <x v="4"/>
    <x v="4"/>
    <x v="4"/>
    <x v="3"/>
    <x v="1"/>
    <x v="1"/>
    <x v="2"/>
    <x v="3"/>
    <x v="2"/>
    <x v="2"/>
    <x v="25"/>
  </r>
  <r>
    <x v="28"/>
    <x v="8"/>
    <x v="4"/>
    <x v="4"/>
    <x v="4"/>
    <x v="3"/>
    <x v="1"/>
    <x v="1"/>
    <x v="2"/>
    <x v="3"/>
    <x v="3"/>
    <x v="2"/>
    <x v="26"/>
  </r>
  <r>
    <x v="29"/>
    <x v="9"/>
    <x v="4"/>
    <x v="4"/>
    <x v="4"/>
    <x v="3"/>
    <x v="1"/>
    <x v="1"/>
    <x v="2"/>
    <x v="3"/>
    <x v="4"/>
    <x v="2"/>
    <x v="21"/>
  </r>
  <r>
    <x v="30"/>
    <x v="10"/>
    <x v="4"/>
    <x v="4"/>
    <x v="4"/>
    <x v="3"/>
    <x v="1"/>
    <x v="1"/>
    <x v="2"/>
    <x v="3"/>
    <x v="5"/>
    <x v="2"/>
    <x v="27"/>
  </r>
  <r>
    <x v="31"/>
    <x v="1"/>
    <x v="4"/>
    <x v="4"/>
    <x v="4"/>
    <x v="3"/>
    <x v="1"/>
    <x v="1"/>
    <x v="3"/>
    <x v="4"/>
    <x v="1"/>
    <x v="1"/>
    <x v="28"/>
  </r>
  <r>
    <x v="32"/>
    <x v="2"/>
    <x v="4"/>
    <x v="4"/>
    <x v="4"/>
    <x v="3"/>
    <x v="1"/>
    <x v="1"/>
    <x v="3"/>
    <x v="4"/>
    <x v="2"/>
    <x v="1"/>
    <x v="29"/>
  </r>
  <r>
    <x v="33"/>
    <x v="3"/>
    <x v="4"/>
    <x v="4"/>
    <x v="4"/>
    <x v="3"/>
    <x v="1"/>
    <x v="1"/>
    <x v="3"/>
    <x v="4"/>
    <x v="3"/>
    <x v="1"/>
    <x v="30"/>
  </r>
  <r>
    <x v="34"/>
    <x v="4"/>
    <x v="4"/>
    <x v="4"/>
    <x v="4"/>
    <x v="3"/>
    <x v="1"/>
    <x v="1"/>
    <x v="3"/>
    <x v="4"/>
    <x v="4"/>
    <x v="1"/>
    <x v="31"/>
  </r>
  <r>
    <x v="35"/>
    <x v="5"/>
    <x v="4"/>
    <x v="4"/>
    <x v="4"/>
    <x v="3"/>
    <x v="1"/>
    <x v="1"/>
    <x v="3"/>
    <x v="4"/>
    <x v="5"/>
    <x v="1"/>
    <x v="32"/>
  </r>
  <r>
    <x v="36"/>
    <x v="6"/>
    <x v="4"/>
    <x v="4"/>
    <x v="4"/>
    <x v="3"/>
    <x v="1"/>
    <x v="1"/>
    <x v="3"/>
    <x v="4"/>
    <x v="1"/>
    <x v="2"/>
    <x v="33"/>
  </r>
  <r>
    <x v="37"/>
    <x v="7"/>
    <x v="4"/>
    <x v="4"/>
    <x v="4"/>
    <x v="3"/>
    <x v="1"/>
    <x v="1"/>
    <x v="3"/>
    <x v="4"/>
    <x v="2"/>
    <x v="2"/>
    <x v="34"/>
  </r>
  <r>
    <x v="38"/>
    <x v="8"/>
    <x v="4"/>
    <x v="4"/>
    <x v="4"/>
    <x v="3"/>
    <x v="1"/>
    <x v="1"/>
    <x v="3"/>
    <x v="4"/>
    <x v="3"/>
    <x v="2"/>
    <x v="35"/>
  </r>
  <r>
    <x v="39"/>
    <x v="9"/>
    <x v="4"/>
    <x v="4"/>
    <x v="4"/>
    <x v="3"/>
    <x v="1"/>
    <x v="1"/>
    <x v="3"/>
    <x v="4"/>
    <x v="4"/>
    <x v="2"/>
    <x v="30"/>
  </r>
  <r>
    <x v="40"/>
    <x v="10"/>
    <x v="4"/>
    <x v="4"/>
    <x v="4"/>
    <x v="3"/>
    <x v="1"/>
    <x v="1"/>
    <x v="3"/>
    <x v="4"/>
    <x v="5"/>
    <x v="2"/>
    <x v="36"/>
  </r>
  <r>
    <x v="41"/>
    <x v="1"/>
    <x v="4"/>
    <x v="4"/>
    <x v="4"/>
    <x v="3"/>
    <x v="1"/>
    <x v="1"/>
    <x v="4"/>
    <x v="5"/>
    <x v="1"/>
    <x v="1"/>
    <x v="37"/>
  </r>
  <r>
    <x v="42"/>
    <x v="2"/>
    <x v="4"/>
    <x v="4"/>
    <x v="4"/>
    <x v="3"/>
    <x v="1"/>
    <x v="1"/>
    <x v="4"/>
    <x v="5"/>
    <x v="2"/>
    <x v="1"/>
    <x v="38"/>
  </r>
  <r>
    <x v="43"/>
    <x v="3"/>
    <x v="4"/>
    <x v="4"/>
    <x v="4"/>
    <x v="3"/>
    <x v="1"/>
    <x v="1"/>
    <x v="4"/>
    <x v="5"/>
    <x v="3"/>
    <x v="1"/>
    <x v="39"/>
  </r>
  <r>
    <x v="44"/>
    <x v="4"/>
    <x v="4"/>
    <x v="4"/>
    <x v="4"/>
    <x v="3"/>
    <x v="1"/>
    <x v="1"/>
    <x v="4"/>
    <x v="5"/>
    <x v="4"/>
    <x v="1"/>
    <x v="40"/>
  </r>
  <r>
    <x v="45"/>
    <x v="5"/>
    <x v="4"/>
    <x v="4"/>
    <x v="4"/>
    <x v="3"/>
    <x v="1"/>
    <x v="1"/>
    <x v="4"/>
    <x v="5"/>
    <x v="5"/>
    <x v="1"/>
    <x v="41"/>
  </r>
  <r>
    <x v="46"/>
    <x v="6"/>
    <x v="4"/>
    <x v="4"/>
    <x v="4"/>
    <x v="3"/>
    <x v="1"/>
    <x v="1"/>
    <x v="4"/>
    <x v="5"/>
    <x v="1"/>
    <x v="2"/>
    <x v="42"/>
  </r>
  <r>
    <x v="47"/>
    <x v="7"/>
    <x v="4"/>
    <x v="4"/>
    <x v="4"/>
    <x v="3"/>
    <x v="1"/>
    <x v="1"/>
    <x v="4"/>
    <x v="5"/>
    <x v="2"/>
    <x v="2"/>
    <x v="43"/>
  </r>
  <r>
    <x v="48"/>
    <x v="8"/>
    <x v="4"/>
    <x v="4"/>
    <x v="4"/>
    <x v="3"/>
    <x v="1"/>
    <x v="1"/>
    <x v="4"/>
    <x v="5"/>
    <x v="3"/>
    <x v="2"/>
    <x v="44"/>
  </r>
  <r>
    <x v="49"/>
    <x v="9"/>
    <x v="4"/>
    <x v="4"/>
    <x v="4"/>
    <x v="3"/>
    <x v="1"/>
    <x v="1"/>
    <x v="4"/>
    <x v="5"/>
    <x v="4"/>
    <x v="2"/>
    <x v="39"/>
  </r>
  <r>
    <x v="50"/>
    <x v="10"/>
    <x v="4"/>
    <x v="4"/>
    <x v="4"/>
    <x v="3"/>
    <x v="1"/>
    <x v="1"/>
    <x v="4"/>
    <x v="5"/>
    <x v="5"/>
    <x v="2"/>
    <x v="45"/>
  </r>
  <r>
    <x v="51"/>
    <x v="1"/>
    <x v="4"/>
    <x v="4"/>
    <x v="4"/>
    <x v="3"/>
    <x v="1"/>
    <x v="1"/>
    <x v="5"/>
    <x v="6"/>
    <x v="1"/>
    <x v="1"/>
    <x v="46"/>
  </r>
  <r>
    <x v="52"/>
    <x v="2"/>
    <x v="4"/>
    <x v="4"/>
    <x v="4"/>
    <x v="3"/>
    <x v="1"/>
    <x v="1"/>
    <x v="5"/>
    <x v="6"/>
    <x v="2"/>
    <x v="1"/>
    <x v="47"/>
  </r>
  <r>
    <x v="53"/>
    <x v="3"/>
    <x v="4"/>
    <x v="4"/>
    <x v="4"/>
    <x v="3"/>
    <x v="1"/>
    <x v="1"/>
    <x v="5"/>
    <x v="6"/>
    <x v="3"/>
    <x v="1"/>
    <x v="48"/>
  </r>
  <r>
    <x v="54"/>
    <x v="4"/>
    <x v="4"/>
    <x v="4"/>
    <x v="4"/>
    <x v="3"/>
    <x v="1"/>
    <x v="1"/>
    <x v="5"/>
    <x v="6"/>
    <x v="4"/>
    <x v="1"/>
    <x v="49"/>
  </r>
  <r>
    <x v="55"/>
    <x v="5"/>
    <x v="4"/>
    <x v="4"/>
    <x v="4"/>
    <x v="3"/>
    <x v="1"/>
    <x v="1"/>
    <x v="5"/>
    <x v="6"/>
    <x v="5"/>
    <x v="1"/>
    <x v="50"/>
  </r>
  <r>
    <x v="56"/>
    <x v="6"/>
    <x v="4"/>
    <x v="4"/>
    <x v="4"/>
    <x v="3"/>
    <x v="1"/>
    <x v="1"/>
    <x v="5"/>
    <x v="6"/>
    <x v="1"/>
    <x v="2"/>
    <x v="51"/>
  </r>
  <r>
    <x v="57"/>
    <x v="7"/>
    <x v="4"/>
    <x v="4"/>
    <x v="4"/>
    <x v="3"/>
    <x v="1"/>
    <x v="1"/>
    <x v="5"/>
    <x v="6"/>
    <x v="2"/>
    <x v="2"/>
    <x v="52"/>
  </r>
  <r>
    <x v="58"/>
    <x v="8"/>
    <x v="4"/>
    <x v="4"/>
    <x v="4"/>
    <x v="3"/>
    <x v="1"/>
    <x v="1"/>
    <x v="5"/>
    <x v="6"/>
    <x v="3"/>
    <x v="2"/>
    <x v="53"/>
  </r>
  <r>
    <x v="59"/>
    <x v="9"/>
    <x v="4"/>
    <x v="4"/>
    <x v="4"/>
    <x v="3"/>
    <x v="1"/>
    <x v="1"/>
    <x v="5"/>
    <x v="6"/>
    <x v="4"/>
    <x v="2"/>
    <x v="48"/>
  </r>
  <r>
    <x v="60"/>
    <x v="10"/>
    <x v="4"/>
    <x v="4"/>
    <x v="4"/>
    <x v="3"/>
    <x v="1"/>
    <x v="1"/>
    <x v="5"/>
    <x v="6"/>
    <x v="5"/>
    <x v="2"/>
    <x v="54"/>
  </r>
  <r>
    <x v="61"/>
    <x v="1"/>
    <x v="4"/>
    <x v="4"/>
    <x v="4"/>
    <x v="3"/>
    <x v="1"/>
    <x v="1"/>
    <x v="6"/>
    <x v="7"/>
    <x v="1"/>
    <x v="1"/>
    <x v="55"/>
  </r>
  <r>
    <x v="62"/>
    <x v="2"/>
    <x v="4"/>
    <x v="4"/>
    <x v="4"/>
    <x v="3"/>
    <x v="1"/>
    <x v="1"/>
    <x v="6"/>
    <x v="7"/>
    <x v="2"/>
    <x v="1"/>
    <x v="56"/>
  </r>
  <r>
    <x v="63"/>
    <x v="3"/>
    <x v="4"/>
    <x v="4"/>
    <x v="4"/>
    <x v="3"/>
    <x v="1"/>
    <x v="1"/>
    <x v="6"/>
    <x v="7"/>
    <x v="3"/>
    <x v="1"/>
    <x v="57"/>
  </r>
  <r>
    <x v="64"/>
    <x v="4"/>
    <x v="4"/>
    <x v="4"/>
    <x v="4"/>
    <x v="3"/>
    <x v="1"/>
    <x v="1"/>
    <x v="6"/>
    <x v="7"/>
    <x v="4"/>
    <x v="1"/>
    <x v="58"/>
  </r>
  <r>
    <x v="65"/>
    <x v="5"/>
    <x v="4"/>
    <x v="4"/>
    <x v="4"/>
    <x v="3"/>
    <x v="1"/>
    <x v="1"/>
    <x v="6"/>
    <x v="7"/>
    <x v="5"/>
    <x v="1"/>
    <x v="59"/>
  </r>
  <r>
    <x v="66"/>
    <x v="6"/>
    <x v="4"/>
    <x v="4"/>
    <x v="4"/>
    <x v="3"/>
    <x v="1"/>
    <x v="1"/>
    <x v="6"/>
    <x v="7"/>
    <x v="1"/>
    <x v="2"/>
    <x v="60"/>
  </r>
  <r>
    <x v="67"/>
    <x v="7"/>
    <x v="4"/>
    <x v="4"/>
    <x v="4"/>
    <x v="3"/>
    <x v="1"/>
    <x v="1"/>
    <x v="6"/>
    <x v="7"/>
    <x v="2"/>
    <x v="2"/>
    <x v="61"/>
  </r>
  <r>
    <x v="68"/>
    <x v="8"/>
    <x v="4"/>
    <x v="4"/>
    <x v="4"/>
    <x v="3"/>
    <x v="1"/>
    <x v="1"/>
    <x v="6"/>
    <x v="7"/>
    <x v="3"/>
    <x v="2"/>
    <x v="62"/>
  </r>
  <r>
    <x v="69"/>
    <x v="9"/>
    <x v="4"/>
    <x v="4"/>
    <x v="4"/>
    <x v="3"/>
    <x v="1"/>
    <x v="1"/>
    <x v="6"/>
    <x v="7"/>
    <x v="4"/>
    <x v="2"/>
    <x v="57"/>
  </r>
  <r>
    <x v="70"/>
    <x v="10"/>
    <x v="4"/>
    <x v="4"/>
    <x v="4"/>
    <x v="3"/>
    <x v="1"/>
    <x v="1"/>
    <x v="6"/>
    <x v="7"/>
    <x v="5"/>
    <x v="2"/>
    <x v="63"/>
  </r>
  <r>
    <x v="71"/>
    <x v="1"/>
    <x v="4"/>
    <x v="4"/>
    <x v="4"/>
    <x v="3"/>
    <x v="1"/>
    <x v="1"/>
    <x v="7"/>
    <x v="8"/>
    <x v="1"/>
    <x v="1"/>
    <x v="64"/>
  </r>
  <r>
    <x v="72"/>
    <x v="2"/>
    <x v="4"/>
    <x v="4"/>
    <x v="4"/>
    <x v="3"/>
    <x v="1"/>
    <x v="1"/>
    <x v="7"/>
    <x v="8"/>
    <x v="2"/>
    <x v="1"/>
    <x v="65"/>
  </r>
  <r>
    <x v="73"/>
    <x v="3"/>
    <x v="4"/>
    <x v="4"/>
    <x v="4"/>
    <x v="3"/>
    <x v="1"/>
    <x v="1"/>
    <x v="7"/>
    <x v="8"/>
    <x v="3"/>
    <x v="1"/>
    <x v="66"/>
  </r>
  <r>
    <x v="74"/>
    <x v="4"/>
    <x v="4"/>
    <x v="4"/>
    <x v="4"/>
    <x v="3"/>
    <x v="1"/>
    <x v="1"/>
    <x v="7"/>
    <x v="8"/>
    <x v="4"/>
    <x v="1"/>
    <x v="67"/>
  </r>
  <r>
    <x v="75"/>
    <x v="5"/>
    <x v="4"/>
    <x v="4"/>
    <x v="4"/>
    <x v="3"/>
    <x v="1"/>
    <x v="1"/>
    <x v="7"/>
    <x v="8"/>
    <x v="5"/>
    <x v="1"/>
    <x v="68"/>
  </r>
  <r>
    <x v="76"/>
    <x v="6"/>
    <x v="4"/>
    <x v="4"/>
    <x v="4"/>
    <x v="3"/>
    <x v="1"/>
    <x v="1"/>
    <x v="7"/>
    <x v="8"/>
    <x v="1"/>
    <x v="2"/>
    <x v="69"/>
  </r>
  <r>
    <x v="77"/>
    <x v="7"/>
    <x v="4"/>
    <x v="4"/>
    <x v="4"/>
    <x v="3"/>
    <x v="1"/>
    <x v="1"/>
    <x v="7"/>
    <x v="8"/>
    <x v="2"/>
    <x v="2"/>
    <x v="70"/>
  </r>
  <r>
    <x v="78"/>
    <x v="8"/>
    <x v="4"/>
    <x v="4"/>
    <x v="4"/>
    <x v="3"/>
    <x v="1"/>
    <x v="1"/>
    <x v="7"/>
    <x v="8"/>
    <x v="3"/>
    <x v="2"/>
    <x v="71"/>
  </r>
  <r>
    <x v="79"/>
    <x v="9"/>
    <x v="4"/>
    <x v="4"/>
    <x v="4"/>
    <x v="3"/>
    <x v="1"/>
    <x v="1"/>
    <x v="7"/>
    <x v="8"/>
    <x v="4"/>
    <x v="2"/>
    <x v="66"/>
  </r>
  <r>
    <x v="80"/>
    <x v="10"/>
    <x v="4"/>
    <x v="4"/>
    <x v="4"/>
    <x v="3"/>
    <x v="1"/>
    <x v="1"/>
    <x v="7"/>
    <x v="8"/>
    <x v="5"/>
    <x v="2"/>
    <x v="72"/>
  </r>
  <r>
    <x v="81"/>
    <x v="11"/>
    <x v="5"/>
    <x v="5"/>
    <x v="5"/>
    <x v="4"/>
    <x v="2"/>
    <x v="1"/>
    <x v="0"/>
    <x v="9"/>
    <x v="1"/>
    <x v="1"/>
    <x v="73"/>
  </r>
  <r>
    <x v="82"/>
    <x v="12"/>
    <x v="5"/>
    <x v="5"/>
    <x v="5"/>
    <x v="4"/>
    <x v="2"/>
    <x v="1"/>
    <x v="0"/>
    <x v="9"/>
    <x v="2"/>
    <x v="1"/>
    <x v="74"/>
  </r>
  <r>
    <x v="83"/>
    <x v="13"/>
    <x v="5"/>
    <x v="5"/>
    <x v="5"/>
    <x v="4"/>
    <x v="2"/>
    <x v="1"/>
    <x v="0"/>
    <x v="9"/>
    <x v="3"/>
    <x v="1"/>
    <x v="75"/>
  </r>
  <r>
    <x v="84"/>
    <x v="14"/>
    <x v="5"/>
    <x v="5"/>
    <x v="5"/>
    <x v="4"/>
    <x v="2"/>
    <x v="1"/>
    <x v="0"/>
    <x v="9"/>
    <x v="4"/>
    <x v="1"/>
    <x v="76"/>
  </r>
  <r>
    <x v="85"/>
    <x v="15"/>
    <x v="5"/>
    <x v="5"/>
    <x v="5"/>
    <x v="4"/>
    <x v="2"/>
    <x v="1"/>
    <x v="0"/>
    <x v="9"/>
    <x v="5"/>
    <x v="1"/>
    <x v="75"/>
  </r>
  <r>
    <x v="86"/>
    <x v="16"/>
    <x v="5"/>
    <x v="5"/>
    <x v="5"/>
    <x v="4"/>
    <x v="2"/>
    <x v="1"/>
    <x v="0"/>
    <x v="9"/>
    <x v="1"/>
    <x v="2"/>
    <x v="77"/>
  </r>
  <r>
    <x v="87"/>
    <x v="17"/>
    <x v="5"/>
    <x v="5"/>
    <x v="5"/>
    <x v="4"/>
    <x v="2"/>
    <x v="1"/>
    <x v="0"/>
    <x v="9"/>
    <x v="2"/>
    <x v="2"/>
    <x v="78"/>
  </r>
  <r>
    <x v="88"/>
    <x v="18"/>
    <x v="5"/>
    <x v="5"/>
    <x v="5"/>
    <x v="4"/>
    <x v="2"/>
    <x v="1"/>
    <x v="0"/>
    <x v="9"/>
    <x v="3"/>
    <x v="2"/>
    <x v="79"/>
  </r>
  <r>
    <x v="89"/>
    <x v="19"/>
    <x v="5"/>
    <x v="5"/>
    <x v="5"/>
    <x v="4"/>
    <x v="2"/>
    <x v="1"/>
    <x v="0"/>
    <x v="9"/>
    <x v="4"/>
    <x v="2"/>
    <x v="80"/>
  </r>
  <r>
    <x v="90"/>
    <x v="20"/>
    <x v="5"/>
    <x v="5"/>
    <x v="5"/>
    <x v="4"/>
    <x v="2"/>
    <x v="1"/>
    <x v="0"/>
    <x v="9"/>
    <x v="5"/>
    <x v="2"/>
    <x v="81"/>
  </r>
  <r>
    <x v="91"/>
    <x v="11"/>
    <x v="5"/>
    <x v="5"/>
    <x v="5"/>
    <x v="4"/>
    <x v="2"/>
    <x v="1"/>
    <x v="1"/>
    <x v="10"/>
    <x v="1"/>
    <x v="1"/>
    <x v="82"/>
  </r>
  <r>
    <x v="92"/>
    <x v="12"/>
    <x v="5"/>
    <x v="5"/>
    <x v="5"/>
    <x v="4"/>
    <x v="2"/>
    <x v="1"/>
    <x v="1"/>
    <x v="10"/>
    <x v="2"/>
    <x v="1"/>
    <x v="83"/>
  </r>
  <r>
    <x v="93"/>
    <x v="13"/>
    <x v="5"/>
    <x v="5"/>
    <x v="5"/>
    <x v="4"/>
    <x v="2"/>
    <x v="1"/>
    <x v="1"/>
    <x v="10"/>
    <x v="3"/>
    <x v="1"/>
    <x v="84"/>
  </r>
  <r>
    <x v="94"/>
    <x v="14"/>
    <x v="5"/>
    <x v="5"/>
    <x v="5"/>
    <x v="4"/>
    <x v="2"/>
    <x v="1"/>
    <x v="1"/>
    <x v="10"/>
    <x v="4"/>
    <x v="1"/>
    <x v="85"/>
  </r>
  <r>
    <x v="95"/>
    <x v="15"/>
    <x v="5"/>
    <x v="5"/>
    <x v="5"/>
    <x v="4"/>
    <x v="2"/>
    <x v="1"/>
    <x v="1"/>
    <x v="10"/>
    <x v="5"/>
    <x v="1"/>
    <x v="84"/>
  </r>
  <r>
    <x v="96"/>
    <x v="16"/>
    <x v="5"/>
    <x v="5"/>
    <x v="5"/>
    <x v="4"/>
    <x v="2"/>
    <x v="1"/>
    <x v="1"/>
    <x v="10"/>
    <x v="1"/>
    <x v="2"/>
    <x v="86"/>
  </r>
  <r>
    <x v="97"/>
    <x v="17"/>
    <x v="5"/>
    <x v="5"/>
    <x v="5"/>
    <x v="4"/>
    <x v="2"/>
    <x v="1"/>
    <x v="1"/>
    <x v="10"/>
    <x v="2"/>
    <x v="2"/>
    <x v="87"/>
  </r>
  <r>
    <x v="98"/>
    <x v="18"/>
    <x v="5"/>
    <x v="5"/>
    <x v="5"/>
    <x v="4"/>
    <x v="2"/>
    <x v="1"/>
    <x v="1"/>
    <x v="10"/>
    <x v="3"/>
    <x v="2"/>
    <x v="88"/>
  </r>
  <r>
    <x v="99"/>
    <x v="19"/>
    <x v="5"/>
    <x v="5"/>
    <x v="5"/>
    <x v="4"/>
    <x v="2"/>
    <x v="1"/>
    <x v="1"/>
    <x v="10"/>
    <x v="4"/>
    <x v="2"/>
    <x v="89"/>
  </r>
  <r>
    <x v="100"/>
    <x v="20"/>
    <x v="5"/>
    <x v="5"/>
    <x v="5"/>
    <x v="4"/>
    <x v="2"/>
    <x v="1"/>
    <x v="1"/>
    <x v="10"/>
    <x v="5"/>
    <x v="2"/>
    <x v="90"/>
  </r>
  <r>
    <x v="101"/>
    <x v="11"/>
    <x v="5"/>
    <x v="5"/>
    <x v="5"/>
    <x v="4"/>
    <x v="2"/>
    <x v="1"/>
    <x v="2"/>
    <x v="11"/>
    <x v="1"/>
    <x v="1"/>
    <x v="91"/>
  </r>
  <r>
    <x v="102"/>
    <x v="12"/>
    <x v="5"/>
    <x v="5"/>
    <x v="5"/>
    <x v="4"/>
    <x v="2"/>
    <x v="1"/>
    <x v="2"/>
    <x v="11"/>
    <x v="2"/>
    <x v="1"/>
    <x v="92"/>
  </r>
  <r>
    <x v="103"/>
    <x v="13"/>
    <x v="5"/>
    <x v="5"/>
    <x v="5"/>
    <x v="4"/>
    <x v="2"/>
    <x v="1"/>
    <x v="2"/>
    <x v="11"/>
    <x v="3"/>
    <x v="1"/>
    <x v="93"/>
  </r>
  <r>
    <x v="104"/>
    <x v="14"/>
    <x v="5"/>
    <x v="5"/>
    <x v="5"/>
    <x v="4"/>
    <x v="2"/>
    <x v="1"/>
    <x v="2"/>
    <x v="11"/>
    <x v="4"/>
    <x v="1"/>
    <x v="94"/>
  </r>
  <r>
    <x v="105"/>
    <x v="15"/>
    <x v="5"/>
    <x v="5"/>
    <x v="5"/>
    <x v="4"/>
    <x v="2"/>
    <x v="1"/>
    <x v="2"/>
    <x v="11"/>
    <x v="5"/>
    <x v="1"/>
    <x v="93"/>
  </r>
  <r>
    <x v="106"/>
    <x v="16"/>
    <x v="5"/>
    <x v="5"/>
    <x v="5"/>
    <x v="4"/>
    <x v="2"/>
    <x v="1"/>
    <x v="2"/>
    <x v="11"/>
    <x v="1"/>
    <x v="2"/>
    <x v="95"/>
  </r>
  <r>
    <x v="107"/>
    <x v="17"/>
    <x v="5"/>
    <x v="5"/>
    <x v="5"/>
    <x v="4"/>
    <x v="2"/>
    <x v="1"/>
    <x v="2"/>
    <x v="11"/>
    <x v="2"/>
    <x v="2"/>
    <x v="96"/>
  </r>
  <r>
    <x v="108"/>
    <x v="18"/>
    <x v="5"/>
    <x v="5"/>
    <x v="5"/>
    <x v="4"/>
    <x v="2"/>
    <x v="1"/>
    <x v="2"/>
    <x v="11"/>
    <x v="3"/>
    <x v="2"/>
    <x v="97"/>
  </r>
  <r>
    <x v="109"/>
    <x v="19"/>
    <x v="5"/>
    <x v="5"/>
    <x v="5"/>
    <x v="4"/>
    <x v="2"/>
    <x v="1"/>
    <x v="2"/>
    <x v="11"/>
    <x v="4"/>
    <x v="2"/>
    <x v="98"/>
  </r>
  <r>
    <x v="110"/>
    <x v="20"/>
    <x v="5"/>
    <x v="5"/>
    <x v="5"/>
    <x v="4"/>
    <x v="2"/>
    <x v="1"/>
    <x v="2"/>
    <x v="11"/>
    <x v="5"/>
    <x v="2"/>
    <x v="99"/>
  </r>
  <r>
    <x v="111"/>
    <x v="11"/>
    <x v="5"/>
    <x v="5"/>
    <x v="5"/>
    <x v="4"/>
    <x v="2"/>
    <x v="1"/>
    <x v="3"/>
    <x v="12"/>
    <x v="1"/>
    <x v="1"/>
    <x v="100"/>
  </r>
  <r>
    <x v="112"/>
    <x v="12"/>
    <x v="5"/>
    <x v="5"/>
    <x v="5"/>
    <x v="4"/>
    <x v="2"/>
    <x v="1"/>
    <x v="3"/>
    <x v="12"/>
    <x v="2"/>
    <x v="1"/>
    <x v="101"/>
  </r>
  <r>
    <x v="113"/>
    <x v="13"/>
    <x v="5"/>
    <x v="5"/>
    <x v="5"/>
    <x v="4"/>
    <x v="2"/>
    <x v="1"/>
    <x v="3"/>
    <x v="12"/>
    <x v="3"/>
    <x v="1"/>
    <x v="102"/>
  </r>
  <r>
    <x v="114"/>
    <x v="14"/>
    <x v="5"/>
    <x v="5"/>
    <x v="5"/>
    <x v="4"/>
    <x v="2"/>
    <x v="1"/>
    <x v="3"/>
    <x v="12"/>
    <x v="4"/>
    <x v="1"/>
    <x v="103"/>
  </r>
  <r>
    <x v="115"/>
    <x v="15"/>
    <x v="5"/>
    <x v="5"/>
    <x v="5"/>
    <x v="4"/>
    <x v="2"/>
    <x v="1"/>
    <x v="3"/>
    <x v="12"/>
    <x v="5"/>
    <x v="1"/>
    <x v="102"/>
  </r>
  <r>
    <x v="116"/>
    <x v="16"/>
    <x v="5"/>
    <x v="5"/>
    <x v="5"/>
    <x v="4"/>
    <x v="2"/>
    <x v="1"/>
    <x v="3"/>
    <x v="12"/>
    <x v="1"/>
    <x v="2"/>
    <x v="104"/>
  </r>
  <r>
    <x v="117"/>
    <x v="17"/>
    <x v="5"/>
    <x v="5"/>
    <x v="5"/>
    <x v="4"/>
    <x v="2"/>
    <x v="1"/>
    <x v="3"/>
    <x v="12"/>
    <x v="2"/>
    <x v="2"/>
    <x v="105"/>
  </r>
  <r>
    <x v="118"/>
    <x v="18"/>
    <x v="5"/>
    <x v="5"/>
    <x v="5"/>
    <x v="4"/>
    <x v="2"/>
    <x v="1"/>
    <x v="3"/>
    <x v="12"/>
    <x v="3"/>
    <x v="2"/>
    <x v="106"/>
  </r>
  <r>
    <x v="119"/>
    <x v="19"/>
    <x v="5"/>
    <x v="5"/>
    <x v="5"/>
    <x v="4"/>
    <x v="2"/>
    <x v="1"/>
    <x v="3"/>
    <x v="12"/>
    <x v="4"/>
    <x v="2"/>
    <x v="107"/>
  </r>
  <r>
    <x v="120"/>
    <x v="20"/>
    <x v="5"/>
    <x v="5"/>
    <x v="5"/>
    <x v="4"/>
    <x v="2"/>
    <x v="1"/>
    <x v="3"/>
    <x v="12"/>
    <x v="5"/>
    <x v="2"/>
    <x v="108"/>
  </r>
  <r>
    <x v="121"/>
    <x v="11"/>
    <x v="5"/>
    <x v="5"/>
    <x v="5"/>
    <x v="4"/>
    <x v="2"/>
    <x v="1"/>
    <x v="4"/>
    <x v="13"/>
    <x v="1"/>
    <x v="1"/>
    <x v="109"/>
  </r>
  <r>
    <x v="122"/>
    <x v="12"/>
    <x v="5"/>
    <x v="5"/>
    <x v="5"/>
    <x v="4"/>
    <x v="2"/>
    <x v="1"/>
    <x v="4"/>
    <x v="13"/>
    <x v="2"/>
    <x v="1"/>
    <x v="110"/>
  </r>
  <r>
    <x v="123"/>
    <x v="13"/>
    <x v="5"/>
    <x v="5"/>
    <x v="5"/>
    <x v="4"/>
    <x v="2"/>
    <x v="1"/>
    <x v="4"/>
    <x v="13"/>
    <x v="3"/>
    <x v="1"/>
    <x v="111"/>
  </r>
  <r>
    <x v="124"/>
    <x v="14"/>
    <x v="5"/>
    <x v="5"/>
    <x v="5"/>
    <x v="4"/>
    <x v="2"/>
    <x v="1"/>
    <x v="4"/>
    <x v="13"/>
    <x v="4"/>
    <x v="1"/>
    <x v="112"/>
  </r>
  <r>
    <x v="125"/>
    <x v="15"/>
    <x v="5"/>
    <x v="5"/>
    <x v="5"/>
    <x v="4"/>
    <x v="2"/>
    <x v="1"/>
    <x v="4"/>
    <x v="13"/>
    <x v="5"/>
    <x v="1"/>
    <x v="111"/>
  </r>
  <r>
    <x v="126"/>
    <x v="16"/>
    <x v="5"/>
    <x v="5"/>
    <x v="5"/>
    <x v="4"/>
    <x v="2"/>
    <x v="1"/>
    <x v="4"/>
    <x v="13"/>
    <x v="1"/>
    <x v="2"/>
    <x v="113"/>
  </r>
  <r>
    <x v="127"/>
    <x v="17"/>
    <x v="5"/>
    <x v="5"/>
    <x v="5"/>
    <x v="4"/>
    <x v="2"/>
    <x v="1"/>
    <x v="4"/>
    <x v="13"/>
    <x v="2"/>
    <x v="2"/>
    <x v="114"/>
  </r>
  <r>
    <x v="128"/>
    <x v="18"/>
    <x v="5"/>
    <x v="5"/>
    <x v="5"/>
    <x v="4"/>
    <x v="2"/>
    <x v="1"/>
    <x v="4"/>
    <x v="13"/>
    <x v="3"/>
    <x v="2"/>
    <x v="115"/>
  </r>
  <r>
    <x v="129"/>
    <x v="19"/>
    <x v="5"/>
    <x v="5"/>
    <x v="5"/>
    <x v="4"/>
    <x v="2"/>
    <x v="1"/>
    <x v="4"/>
    <x v="13"/>
    <x v="4"/>
    <x v="2"/>
    <x v="116"/>
  </r>
  <r>
    <x v="130"/>
    <x v="20"/>
    <x v="5"/>
    <x v="5"/>
    <x v="5"/>
    <x v="4"/>
    <x v="2"/>
    <x v="1"/>
    <x v="4"/>
    <x v="13"/>
    <x v="5"/>
    <x v="2"/>
    <x v="117"/>
  </r>
  <r>
    <x v="131"/>
    <x v="11"/>
    <x v="5"/>
    <x v="5"/>
    <x v="5"/>
    <x v="4"/>
    <x v="2"/>
    <x v="1"/>
    <x v="5"/>
    <x v="14"/>
    <x v="1"/>
    <x v="1"/>
    <x v="118"/>
  </r>
  <r>
    <x v="132"/>
    <x v="12"/>
    <x v="5"/>
    <x v="5"/>
    <x v="5"/>
    <x v="4"/>
    <x v="2"/>
    <x v="1"/>
    <x v="5"/>
    <x v="14"/>
    <x v="2"/>
    <x v="1"/>
    <x v="119"/>
  </r>
  <r>
    <x v="133"/>
    <x v="13"/>
    <x v="5"/>
    <x v="5"/>
    <x v="5"/>
    <x v="4"/>
    <x v="2"/>
    <x v="1"/>
    <x v="5"/>
    <x v="14"/>
    <x v="3"/>
    <x v="1"/>
    <x v="120"/>
  </r>
  <r>
    <x v="134"/>
    <x v="14"/>
    <x v="5"/>
    <x v="5"/>
    <x v="5"/>
    <x v="4"/>
    <x v="2"/>
    <x v="1"/>
    <x v="5"/>
    <x v="14"/>
    <x v="4"/>
    <x v="1"/>
    <x v="121"/>
  </r>
  <r>
    <x v="135"/>
    <x v="15"/>
    <x v="5"/>
    <x v="5"/>
    <x v="5"/>
    <x v="4"/>
    <x v="2"/>
    <x v="1"/>
    <x v="5"/>
    <x v="14"/>
    <x v="5"/>
    <x v="1"/>
    <x v="120"/>
  </r>
  <r>
    <x v="136"/>
    <x v="16"/>
    <x v="5"/>
    <x v="5"/>
    <x v="5"/>
    <x v="4"/>
    <x v="2"/>
    <x v="1"/>
    <x v="5"/>
    <x v="14"/>
    <x v="1"/>
    <x v="2"/>
    <x v="122"/>
  </r>
  <r>
    <x v="137"/>
    <x v="17"/>
    <x v="5"/>
    <x v="5"/>
    <x v="5"/>
    <x v="4"/>
    <x v="2"/>
    <x v="1"/>
    <x v="5"/>
    <x v="14"/>
    <x v="2"/>
    <x v="2"/>
    <x v="123"/>
  </r>
  <r>
    <x v="138"/>
    <x v="18"/>
    <x v="5"/>
    <x v="5"/>
    <x v="5"/>
    <x v="4"/>
    <x v="2"/>
    <x v="1"/>
    <x v="5"/>
    <x v="14"/>
    <x v="3"/>
    <x v="2"/>
    <x v="124"/>
  </r>
  <r>
    <x v="139"/>
    <x v="19"/>
    <x v="5"/>
    <x v="5"/>
    <x v="5"/>
    <x v="4"/>
    <x v="2"/>
    <x v="1"/>
    <x v="5"/>
    <x v="14"/>
    <x v="4"/>
    <x v="2"/>
    <x v="125"/>
  </r>
  <r>
    <x v="140"/>
    <x v="20"/>
    <x v="5"/>
    <x v="5"/>
    <x v="5"/>
    <x v="4"/>
    <x v="2"/>
    <x v="1"/>
    <x v="5"/>
    <x v="14"/>
    <x v="5"/>
    <x v="2"/>
    <x v="126"/>
  </r>
  <r>
    <x v="141"/>
    <x v="11"/>
    <x v="5"/>
    <x v="5"/>
    <x v="5"/>
    <x v="4"/>
    <x v="2"/>
    <x v="1"/>
    <x v="6"/>
    <x v="15"/>
    <x v="1"/>
    <x v="1"/>
    <x v="127"/>
  </r>
  <r>
    <x v="142"/>
    <x v="12"/>
    <x v="5"/>
    <x v="5"/>
    <x v="5"/>
    <x v="4"/>
    <x v="2"/>
    <x v="1"/>
    <x v="6"/>
    <x v="15"/>
    <x v="2"/>
    <x v="1"/>
    <x v="128"/>
  </r>
  <r>
    <x v="143"/>
    <x v="13"/>
    <x v="5"/>
    <x v="5"/>
    <x v="5"/>
    <x v="4"/>
    <x v="2"/>
    <x v="1"/>
    <x v="6"/>
    <x v="15"/>
    <x v="3"/>
    <x v="1"/>
    <x v="129"/>
  </r>
  <r>
    <x v="144"/>
    <x v="14"/>
    <x v="5"/>
    <x v="5"/>
    <x v="5"/>
    <x v="4"/>
    <x v="2"/>
    <x v="1"/>
    <x v="6"/>
    <x v="15"/>
    <x v="4"/>
    <x v="1"/>
    <x v="130"/>
  </r>
  <r>
    <x v="145"/>
    <x v="15"/>
    <x v="5"/>
    <x v="5"/>
    <x v="5"/>
    <x v="4"/>
    <x v="2"/>
    <x v="1"/>
    <x v="6"/>
    <x v="15"/>
    <x v="5"/>
    <x v="1"/>
    <x v="129"/>
  </r>
  <r>
    <x v="146"/>
    <x v="16"/>
    <x v="5"/>
    <x v="5"/>
    <x v="5"/>
    <x v="4"/>
    <x v="2"/>
    <x v="1"/>
    <x v="6"/>
    <x v="15"/>
    <x v="1"/>
    <x v="2"/>
    <x v="131"/>
  </r>
  <r>
    <x v="147"/>
    <x v="17"/>
    <x v="5"/>
    <x v="5"/>
    <x v="5"/>
    <x v="4"/>
    <x v="2"/>
    <x v="1"/>
    <x v="6"/>
    <x v="15"/>
    <x v="2"/>
    <x v="2"/>
    <x v="132"/>
  </r>
  <r>
    <x v="148"/>
    <x v="18"/>
    <x v="5"/>
    <x v="5"/>
    <x v="5"/>
    <x v="4"/>
    <x v="2"/>
    <x v="1"/>
    <x v="6"/>
    <x v="15"/>
    <x v="3"/>
    <x v="2"/>
    <x v="133"/>
  </r>
  <r>
    <x v="149"/>
    <x v="19"/>
    <x v="5"/>
    <x v="5"/>
    <x v="5"/>
    <x v="4"/>
    <x v="2"/>
    <x v="1"/>
    <x v="6"/>
    <x v="15"/>
    <x v="4"/>
    <x v="2"/>
    <x v="134"/>
  </r>
  <r>
    <x v="150"/>
    <x v="20"/>
    <x v="5"/>
    <x v="5"/>
    <x v="5"/>
    <x v="4"/>
    <x v="2"/>
    <x v="1"/>
    <x v="6"/>
    <x v="15"/>
    <x v="5"/>
    <x v="2"/>
    <x v="135"/>
  </r>
  <r>
    <x v="151"/>
    <x v="11"/>
    <x v="5"/>
    <x v="5"/>
    <x v="5"/>
    <x v="4"/>
    <x v="2"/>
    <x v="1"/>
    <x v="7"/>
    <x v="16"/>
    <x v="1"/>
    <x v="1"/>
    <x v="136"/>
  </r>
  <r>
    <x v="152"/>
    <x v="12"/>
    <x v="5"/>
    <x v="5"/>
    <x v="5"/>
    <x v="4"/>
    <x v="2"/>
    <x v="1"/>
    <x v="7"/>
    <x v="16"/>
    <x v="2"/>
    <x v="1"/>
    <x v="137"/>
  </r>
  <r>
    <x v="153"/>
    <x v="13"/>
    <x v="5"/>
    <x v="5"/>
    <x v="5"/>
    <x v="4"/>
    <x v="2"/>
    <x v="1"/>
    <x v="7"/>
    <x v="16"/>
    <x v="3"/>
    <x v="1"/>
    <x v="138"/>
  </r>
  <r>
    <x v="154"/>
    <x v="14"/>
    <x v="5"/>
    <x v="5"/>
    <x v="5"/>
    <x v="4"/>
    <x v="2"/>
    <x v="1"/>
    <x v="7"/>
    <x v="16"/>
    <x v="4"/>
    <x v="1"/>
    <x v="139"/>
  </r>
  <r>
    <x v="155"/>
    <x v="15"/>
    <x v="5"/>
    <x v="5"/>
    <x v="5"/>
    <x v="4"/>
    <x v="2"/>
    <x v="1"/>
    <x v="7"/>
    <x v="16"/>
    <x v="5"/>
    <x v="1"/>
    <x v="138"/>
  </r>
  <r>
    <x v="156"/>
    <x v="16"/>
    <x v="5"/>
    <x v="5"/>
    <x v="5"/>
    <x v="4"/>
    <x v="2"/>
    <x v="1"/>
    <x v="7"/>
    <x v="16"/>
    <x v="1"/>
    <x v="2"/>
    <x v="140"/>
  </r>
  <r>
    <x v="157"/>
    <x v="17"/>
    <x v="5"/>
    <x v="5"/>
    <x v="5"/>
    <x v="4"/>
    <x v="2"/>
    <x v="1"/>
    <x v="7"/>
    <x v="16"/>
    <x v="2"/>
    <x v="2"/>
    <x v="141"/>
  </r>
  <r>
    <x v="158"/>
    <x v="18"/>
    <x v="5"/>
    <x v="5"/>
    <x v="5"/>
    <x v="4"/>
    <x v="2"/>
    <x v="1"/>
    <x v="7"/>
    <x v="16"/>
    <x v="3"/>
    <x v="2"/>
    <x v="142"/>
  </r>
  <r>
    <x v="159"/>
    <x v="19"/>
    <x v="5"/>
    <x v="5"/>
    <x v="5"/>
    <x v="4"/>
    <x v="2"/>
    <x v="1"/>
    <x v="7"/>
    <x v="16"/>
    <x v="4"/>
    <x v="2"/>
    <x v="143"/>
  </r>
  <r>
    <x v="160"/>
    <x v="20"/>
    <x v="5"/>
    <x v="5"/>
    <x v="5"/>
    <x v="4"/>
    <x v="2"/>
    <x v="1"/>
    <x v="7"/>
    <x v="16"/>
    <x v="5"/>
    <x v="2"/>
    <x v="144"/>
  </r>
  <r>
    <x v="161"/>
    <x v="21"/>
    <x v="6"/>
    <x v="6"/>
    <x v="6"/>
    <x v="5"/>
    <x v="2"/>
    <x v="1"/>
    <x v="0"/>
    <x v="17"/>
    <x v="1"/>
    <x v="1"/>
    <x v="145"/>
  </r>
  <r>
    <x v="162"/>
    <x v="22"/>
    <x v="6"/>
    <x v="6"/>
    <x v="6"/>
    <x v="5"/>
    <x v="2"/>
    <x v="1"/>
    <x v="0"/>
    <x v="17"/>
    <x v="6"/>
    <x v="1"/>
    <x v="146"/>
  </r>
  <r>
    <x v="163"/>
    <x v="23"/>
    <x v="6"/>
    <x v="6"/>
    <x v="6"/>
    <x v="5"/>
    <x v="2"/>
    <x v="1"/>
    <x v="0"/>
    <x v="17"/>
    <x v="2"/>
    <x v="1"/>
    <x v="147"/>
  </r>
  <r>
    <x v="164"/>
    <x v="24"/>
    <x v="6"/>
    <x v="6"/>
    <x v="6"/>
    <x v="5"/>
    <x v="2"/>
    <x v="1"/>
    <x v="0"/>
    <x v="17"/>
    <x v="3"/>
    <x v="1"/>
    <x v="148"/>
  </r>
  <r>
    <x v="165"/>
    <x v="25"/>
    <x v="6"/>
    <x v="6"/>
    <x v="6"/>
    <x v="5"/>
    <x v="2"/>
    <x v="1"/>
    <x v="0"/>
    <x v="17"/>
    <x v="4"/>
    <x v="1"/>
    <x v="149"/>
  </r>
  <r>
    <x v="166"/>
    <x v="26"/>
    <x v="6"/>
    <x v="6"/>
    <x v="6"/>
    <x v="5"/>
    <x v="2"/>
    <x v="1"/>
    <x v="0"/>
    <x v="17"/>
    <x v="5"/>
    <x v="1"/>
    <x v="150"/>
  </r>
  <r>
    <x v="167"/>
    <x v="27"/>
    <x v="6"/>
    <x v="6"/>
    <x v="6"/>
    <x v="5"/>
    <x v="2"/>
    <x v="1"/>
    <x v="0"/>
    <x v="17"/>
    <x v="1"/>
    <x v="2"/>
    <x v="151"/>
  </r>
  <r>
    <x v="168"/>
    <x v="28"/>
    <x v="6"/>
    <x v="6"/>
    <x v="6"/>
    <x v="5"/>
    <x v="2"/>
    <x v="1"/>
    <x v="0"/>
    <x v="17"/>
    <x v="6"/>
    <x v="2"/>
    <x v="152"/>
  </r>
  <r>
    <x v="169"/>
    <x v="29"/>
    <x v="6"/>
    <x v="6"/>
    <x v="6"/>
    <x v="5"/>
    <x v="2"/>
    <x v="1"/>
    <x v="0"/>
    <x v="17"/>
    <x v="2"/>
    <x v="2"/>
    <x v="153"/>
  </r>
  <r>
    <x v="170"/>
    <x v="30"/>
    <x v="6"/>
    <x v="6"/>
    <x v="6"/>
    <x v="5"/>
    <x v="2"/>
    <x v="1"/>
    <x v="0"/>
    <x v="17"/>
    <x v="3"/>
    <x v="2"/>
    <x v="154"/>
  </r>
  <r>
    <x v="171"/>
    <x v="31"/>
    <x v="6"/>
    <x v="6"/>
    <x v="6"/>
    <x v="5"/>
    <x v="2"/>
    <x v="1"/>
    <x v="0"/>
    <x v="17"/>
    <x v="4"/>
    <x v="2"/>
    <x v="148"/>
  </r>
  <r>
    <x v="172"/>
    <x v="32"/>
    <x v="6"/>
    <x v="6"/>
    <x v="6"/>
    <x v="5"/>
    <x v="2"/>
    <x v="1"/>
    <x v="0"/>
    <x v="17"/>
    <x v="5"/>
    <x v="2"/>
    <x v="155"/>
  </r>
  <r>
    <x v="173"/>
    <x v="21"/>
    <x v="6"/>
    <x v="6"/>
    <x v="6"/>
    <x v="5"/>
    <x v="2"/>
    <x v="1"/>
    <x v="1"/>
    <x v="18"/>
    <x v="1"/>
    <x v="1"/>
    <x v="156"/>
  </r>
  <r>
    <x v="174"/>
    <x v="22"/>
    <x v="6"/>
    <x v="6"/>
    <x v="6"/>
    <x v="5"/>
    <x v="2"/>
    <x v="1"/>
    <x v="1"/>
    <x v="18"/>
    <x v="6"/>
    <x v="1"/>
    <x v="157"/>
  </r>
  <r>
    <x v="175"/>
    <x v="23"/>
    <x v="6"/>
    <x v="6"/>
    <x v="6"/>
    <x v="5"/>
    <x v="2"/>
    <x v="1"/>
    <x v="1"/>
    <x v="18"/>
    <x v="2"/>
    <x v="1"/>
    <x v="158"/>
  </r>
  <r>
    <x v="176"/>
    <x v="24"/>
    <x v="6"/>
    <x v="6"/>
    <x v="6"/>
    <x v="5"/>
    <x v="2"/>
    <x v="1"/>
    <x v="1"/>
    <x v="18"/>
    <x v="3"/>
    <x v="1"/>
    <x v="159"/>
  </r>
  <r>
    <x v="177"/>
    <x v="25"/>
    <x v="6"/>
    <x v="6"/>
    <x v="6"/>
    <x v="5"/>
    <x v="2"/>
    <x v="1"/>
    <x v="1"/>
    <x v="18"/>
    <x v="4"/>
    <x v="1"/>
    <x v="160"/>
  </r>
  <r>
    <x v="178"/>
    <x v="26"/>
    <x v="6"/>
    <x v="6"/>
    <x v="6"/>
    <x v="5"/>
    <x v="2"/>
    <x v="1"/>
    <x v="1"/>
    <x v="18"/>
    <x v="5"/>
    <x v="1"/>
    <x v="161"/>
  </r>
  <r>
    <x v="179"/>
    <x v="27"/>
    <x v="6"/>
    <x v="6"/>
    <x v="6"/>
    <x v="5"/>
    <x v="2"/>
    <x v="1"/>
    <x v="1"/>
    <x v="18"/>
    <x v="1"/>
    <x v="2"/>
    <x v="162"/>
  </r>
  <r>
    <x v="180"/>
    <x v="28"/>
    <x v="6"/>
    <x v="6"/>
    <x v="6"/>
    <x v="5"/>
    <x v="2"/>
    <x v="1"/>
    <x v="1"/>
    <x v="18"/>
    <x v="6"/>
    <x v="2"/>
    <x v="163"/>
  </r>
  <r>
    <x v="181"/>
    <x v="29"/>
    <x v="6"/>
    <x v="6"/>
    <x v="6"/>
    <x v="5"/>
    <x v="2"/>
    <x v="1"/>
    <x v="1"/>
    <x v="18"/>
    <x v="2"/>
    <x v="2"/>
    <x v="164"/>
  </r>
  <r>
    <x v="182"/>
    <x v="30"/>
    <x v="6"/>
    <x v="6"/>
    <x v="6"/>
    <x v="5"/>
    <x v="2"/>
    <x v="1"/>
    <x v="1"/>
    <x v="18"/>
    <x v="3"/>
    <x v="2"/>
    <x v="165"/>
  </r>
  <r>
    <x v="183"/>
    <x v="31"/>
    <x v="6"/>
    <x v="6"/>
    <x v="6"/>
    <x v="5"/>
    <x v="2"/>
    <x v="1"/>
    <x v="1"/>
    <x v="18"/>
    <x v="4"/>
    <x v="2"/>
    <x v="159"/>
  </r>
  <r>
    <x v="184"/>
    <x v="32"/>
    <x v="6"/>
    <x v="6"/>
    <x v="6"/>
    <x v="5"/>
    <x v="2"/>
    <x v="1"/>
    <x v="1"/>
    <x v="18"/>
    <x v="5"/>
    <x v="2"/>
    <x v="166"/>
  </r>
  <r>
    <x v="185"/>
    <x v="21"/>
    <x v="6"/>
    <x v="6"/>
    <x v="6"/>
    <x v="5"/>
    <x v="2"/>
    <x v="1"/>
    <x v="2"/>
    <x v="19"/>
    <x v="1"/>
    <x v="1"/>
    <x v="167"/>
  </r>
  <r>
    <x v="186"/>
    <x v="22"/>
    <x v="6"/>
    <x v="6"/>
    <x v="6"/>
    <x v="5"/>
    <x v="2"/>
    <x v="1"/>
    <x v="2"/>
    <x v="19"/>
    <x v="6"/>
    <x v="1"/>
    <x v="168"/>
  </r>
  <r>
    <x v="187"/>
    <x v="23"/>
    <x v="6"/>
    <x v="6"/>
    <x v="6"/>
    <x v="5"/>
    <x v="2"/>
    <x v="1"/>
    <x v="2"/>
    <x v="19"/>
    <x v="2"/>
    <x v="1"/>
    <x v="169"/>
  </r>
  <r>
    <x v="188"/>
    <x v="24"/>
    <x v="6"/>
    <x v="6"/>
    <x v="6"/>
    <x v="5"/>
    <x v="2"/>
    <x v="1"/>
    <x v="2"/>
    <x v="19"/>
    <x v="3"/>
    <x v="1"/>
    <x v="170"/>
  </r>
  <r>
    <x v="189"/>
    <x v="25"/>
    <x v="6"/>
    <x v="6"/>
    <x v="6"/>
    <x v="5"/>
    <x v="2"/>
    <x v="1"/>
    <x v="2"/>
    <x v="19"/>
    <x v="4"/>
    <x v="1"/>
    <x v="171"/>
  </r>
  <r>
    <x v="190"/>
    <x v="26"/>
    <x v="6"/>
    <x v="6"/>
    <x v="6"/>
    <x v="5"/>
    <x v="2"/>
    <x v="1"/>
    <x v="2"/>
    <x v="19"/>
    <x v="5"/>
    <x v="1"/>
    <x v="172"/>
  </r>
  <r>
    <x v="191"/>
    <x v="27"/>
    <x v="6"/>
    <x v="6"/>
    <x v="6"/>
    <x v="5"/>
    <x v="2"/>
    <x v="1"/>
    <x v="2"/>
    <x v="19"/>
    <x v="1"/>
    <x v="2"/>
    <x v="173"/>
  </r>
  <r>
    <x v="192"/>
    <x v="28"/>
    <x v="6"/>
    <x v="6"/>
    <x v="6"/>
    <x v="5"/>
    <x v="2"/>
    <x v="1"/>
    <x v="2"/>
    <x v="19"/>
    <x v="6"/>
    <x v="2"/>
    <x v="174"/>
  </r>
  <r>
    <x v="193"/>
    <x v="29"/>
    <x v="6"/>
    <x v="6"/>
    <x v="6"/>
    <x v="5"/>
    <x v="2"/>
    <x v="1"/>
    <x v="2"/>
    <x v="19"/>
    <x v="2"/>
    <x v="2"/>
    <x v="175"/>
  </r>
  <r>
    <x v="194"/>
    <x v="30"/>
    <x v="6"/>
    <x v="6"/>
    <x v="6"/>
    <x v="5"/>
    <x v="2"/>
    <x v="1"/>
    <x v="2"/>
    <x v="19"/>
    <x v="3"/>
    <x v="2"/>
    <x v="176"/>
  </r>
  <r>
    <x v="195"/>
    <x v="31"/>
    <x v="6"/>
    <x v="6"/>
    <x v="6"/>
    <x v="5"/>
    <x v="2"/>
    <x v="1"/>
    <x v="2"/>
    <x v="19"/>
    <x v="4"/>
    <x v="2"/>
    <x v="170"/>
  </r>
  <r>
    <x v="196"/>
    <x v="32"/>
    <x v="6"/>
    <x v="6"/>
    <x v="6"/>
    <x v="5"/>
    <x v="2"/>
    <x v="1"/>
    <x v="2"/>
    <x v="19"/>
    <x v="5"/>
    <x v="2"/>
    <x v="177"/>
  </r>
  <r>
    <x v="197"/>
    <x v="21"/>
    <x v="6"/>
    <x v="6"/>
    <x v="6"/>
    <x v="5"/>
    <x v="2"/>
    <x v="1"/>
    <x v="3"/>
    <x v="20"/>
    <x v="1"/>
    <x v="1"/>
    <x v="178"/>
  </r>
  <r>
    <x v="198"/>
    <x v="22"/>
    <x v="6"/>
    <x v="6"/>
    <x v="6"/>
    <x v="5"/>
    <x v="2"/>
    <x v="1"/>
    <x v="3"/>
    <x v="20"/>
    <x v="6"/>
    <x v="1"/>
    <x v="179"/>
  </r>
  <r>
    <x v="199"/>
    <x v="23"/>
    <x v="6"/>
    <x v="6"/>
    <x v="6"/>
    <x v="5"/>
    <x v="2"/>
    <x v="1"/>
    <x v="3"/>
    <x v="20"/>
    <x v="2"/>
    <x v="1"/>
    <x v="180"/>
  </r>
  <r>
    <x v="200"/>
    <x v="24"/>
    <x v="6"/>
    <x v="6"/>
    <x v="6"/>
    <x v="5"/>
    <x v="2"/>
    <x v="1"/>
    <x v="3"/>
    <x v="20"/>
    <x v="3"/>
    <x v="1"/>
    <x v="181"/>
  </r>
  <r>
    <x v="201"/>
    <x v="25"/>
    <x v="6"/>
    <x v="6"/>
    <x v="6"/>
    <x v="5"/>
    <x v="2"/>
    <x v="1"/>
    <x v="3"/>
    <x v="20"/>
    <x v="4"/>
    <x v="1"/>
    <x v="182"/>
  </r>
  <r>
    <x v="202"/>
    <x v="26"/>
    <x v="6"/>
    <x v="6"/>
    <x v="6"/>
    <x v="5"/>
    <x v="2"/>
    <x v="1"/>
    <x v="3"/>
    <x v="20"/>
    <x v="5"/>
    <x v="1"/>
    <x v="183"/>
  </r>
  <r>
    <x v="203"/>
    <x v="27"/>
    <x v="6"/>
    <x v="6"/>
    <x v="6"/>
    <x v="5"/>
    <x v="2"/>
    <x v="1"/>
    <x v="3"/>
    <x v="20"/>
    <x v="1"/>
    <x v="2"/>
    <x v="184"/>
  </r>
  <r>
    <x v="204"/>
    <x v="28"/>
    <x v="6"/>
    <x v="6"/>
    <x v="6"/>
    <x v="5"/>
    <x v="2"/>
    <x v="1"/>
    <x v="3"/>
    <x v="20"/>
    <x v="6"/>
    <x v="2"/>
    <x v="185"/>
  </r>
  <r>
    <x v="205"/>
    <x v="29"/>
    <x v="6"/>
    <x v="6"/>
    <x v="6"/>
    <x v="5"/>
    <x v="2"/>
    <x v="1"/>
    <x v="3"/>
    <x v="20"/>
    <x v="2"/>
    <x v="2"/>
    <x v="186"/>
  </r>
  <r>
    <x v="206"/>
    <x v="30"/>
    <x v="6"/>
    <x v="6"/>
    <x v="6"/>
    <x v="5"/>
    <x v="2"/>
    <x v="1"/>
    <x v="3"/>
    <x v="20"/>
    <x v="3"/>
    <x v="2"/>
    <x v="187"/>
  </r>
  <r>
    <x v="207"/>
    <x v="31"/>
    <x v="6"/>
    <x v="6"/>
    <x v="6"/>
    <x v="5"/>
    <x v="2"/>
    <x v="1"/>
    <x v="3"/>
    <x v="20"/>
    <x v="4"/>
    <x v="2"/>
    <x v="181"/>
  </r>
  <r>
    <x v="208"/>
    <x v="32"/>
    <x v="6"/>
    <x v="6"/>
    <x v="6"/>
    <x v="5"/>
    <x v="2"/>
    <x v="1"/>
    <x v="3"/>
    <x v="20"/>
    <x v="5"/>
    <x v="2"/>
    <x v="188"/>
  </r>
  <r>
    <x v="209"/>
    <x v="21"/>
    <x v="6"/>
    <x v="6"/>
    <x v="6"/>
    <x v="5"/>
    <x v="2"/>
    <x v="1"/>
    <x v="4"/>
    <x v="21"/>
    <x v="1"/>
    <x v="1"/>
    <x v="189"/>
  </r>
  <r>
    <x v="210"/>
    <x v="22"/>
    <x v="6"/>
    <x v="6"/>
    <x v="6"/>
    <x v="5"/>
    <x v="2"/>
    <x v="1"/>
    <x v="4"/>
    <x v="21"/>
    <x v="6"/>
    <x v="1"/>
    <x v="190"/>
  </r>
  <r>
    <x v="211"/>
    <x v="23"/>
    <x v="6"/>
    <x v="6"/>
    <x v="6"/>
    <x v="5"/>
    <x v="2"/>
    <x v="1"/>
    <x v="4"/>
    <x v="21"/>
    <x v="2"/>
    <x v="1"/>
    <x v="191"/>
  </r>
  <r>
    <x v="212"/>
    <x v="24"/>
    <x v="6"/>
    <x v="6"/>
    <x v="6"/>
    <x v="5"/>
    <x v="2"/>
    <x v="1"/>
    <x v="4"/>
    <x v="21"/>
    <x v="3"/>
    <x v="1"/>
    <x v="192"/>
  </r>
  <r>
    <x v="213"/>
    <x v="25"/>
    <x v="6"/>
    <x v="6"/>
    <x v="6"/>
    <x v="5"/>
    <x v="2"/>
    <x v="1"/>
    <x v="4"/>
    <x v="21"/>
    <x v="4"/>
    <x v="1"/>
    <x v="193"/>
  </r>
  <r>
    <x v="214"/>
    <x v="26"/>
    <x v="6"/>
    <x v="6"/>
    <x v="6"/>
    <x v="5"/>
    <x v="2"/>
    <x v="1"/>
    <x v="4"/>
    <x v="21"/>
    <x v="5"/>
    <x v="1"/>
    <x v="194"/>
  </r>
  <r>
    <x v="215"/>
    <x v="27"/>
    <x v="6"/>
    <x v="6"/>
    <x v="6"/>
    <x v="5"/>
    <x v="2"/>
    <x v="1"/>
    <x v="4"/>
    <x v="21"/>
    <x v="1"/>
    <x v="2"/>
    <x v="195"/>
  </r>
  <r>
    <x v="216"/>
    <x v="28"/>
    <x v="6"/>
    <x v="6"/>
    <x v="6"/>
    <x v="5"/>
    <x v="2"/>
    <x v="1"/>
    <x v="4"/>
    <x v="21"/>
    <x v="6"/>
    <x v="2"/>
    <x v="196"/>
  </r>
  <r>
    <x v="217"/>
    <x v="29"/>
    <x v="6"/>
    <x v="6"/>
    <x v="6"/>
    <x v="5"/>
    <x v="2"/>
    <x v="1"/>
    <x v="4"/>
    <x v="21"/>
    <x v="2"/>
    <x v="2"/>
    <x v="197"/>
  </r>
  <r>
    <x v="218"/>
    <x v="30"/>
    <x v="6"/>
    <x v="6"/>
    <x v="6"/>
    <x v="5"/>
    <x v="2"/>
    <x v="1"/>
    <x v="4"/>
    <x v="21"/>
    <x v="3"/>
    <x v="2"/>
    <x v="198"/>
  </r>
  <r>
    <x v="219"/>
    <x v="31"/>
    <x v="6"/>
    <x v="6"/>
    <x v="6"/>
    <x v="5"/>
    <x v="2"/>
    <x v="1"/>
    <x v="4"/>
    <x v="21"/>
    <x v="4"/>
    <x v="2"/>
    <x v="192"/>
  </r>
  <r>
    <x v="220"/>
    <x v="32"/>
    <x v="6"/>
    <x v="6"/>
    <x v="6"/>
    <x v="5"/>
    <x v="2"/>
    <x v="1"/>
    <x v="4"/>
    <x v="21"/>
    <x v="5"/>
    <x v="2"/>
    <x v="199"/>
  </r>
  <r>
    <x v="221"/>
    <x v="21"/>
    <x v="6"/>
    <x v="6"/>
    <x v="6"/>
    <x v="5"/>
    <x v="2"/>
    <x v="1"/>
    <x v="5"/>
    <x v="22"/>
    <x v="1"/>
    <x v="1"/>
    <x v="200"/>
  </r>
  <r>
    <x v="222"/>
    <x v="22"/>
    <x v="6"/>
    <x v="6"/>
    <x v="6"/>
    <x v="5"/>
    <x v="2"/>
    <x v="1"/>
    <x v="5"/>
    <x v="22"/>
    <x v="6"/>
    <x v="1"/>
    <x v="201"/>
  </r>
  <r>
    <x v="223"/>
    <x v="23"/>
    <x v="6"/>
    <x v="6"/>
    <x v="6"/>
    <x v="5"/>
    <x v="2"/>
    <x v="1"/>
    <x v="5"/>
    <x v="22"/>
    <x v="2"/>
    <x v="1"/>
    <x v="202"/>
  </r>
  <r>
    <x v="224"/>
    <x v="24"/>
    <x v="6"/>
    <x v="6"/>
    <x v="6"/>
    <x v="5"/>
    <x v="2"/>
    <x v="1"/>
    <x v="5"/>
    <x v="22"/>
    <x v="3"/>
    <x v="1"/>
    <x v="203"/>
  </r>
  <r>
    <x v="225"/>
    <x v="25"/>
    <x v="6"/>
    <x v="6"/>
    <x v="6"/>
    <x v="5"/>
    <x v="2"/>
    <x v="1"/>
    <x v="5"/>
    <x v="22"/>
    <x v="4"/>
    <x v="1"/>
    <x v="204"/>
  </r>
  <r>
    <x v="226"/>
    <x v="26"/>
    <x v="6"/>
    <x v="6"/>
    <x v="6"/>
    <x v="5"/>
    <x v="2"/>
    <x v="1"/>
    <x v="5"/>
    <x v="22"/>
    <x v="5"/>
    <x v="1"/>
    <x v="205"/>
  </r>
  <r>
    <x v="227"/>
    <x v="27"/>
    <x v="6"/>
    <x v="6"/>
    <x v="6"/>
    <x v="5"/>
    <x v="2"/>
    <x v="1"/>
    <x v="5"/>
    <x v="22"/>
    <x v="1"/>
    <x v="2"/>
    <x v="206"/>
  </r>
  <r>
    <x v="228"/>
    <x v="28"/>
    <x v="6"/>
    <x v="6"/>
    <x v="6"/>
    <x v="5"/>
    <x v="2"/>
    <x v="1"/>
    <x v="5"/>
    <x v="22"/>
    <x v="6"/>
    <x v="2"/>
    <x v="207"/>
  </r>
  <r>
    <x v="229"/>
    <x v="29"/>
    <x v="6"/>
    <x v="6"/>
    <x v="6"/>
    <x v="5"/>
    <x v="2"/>
    <x v="1"/>
    <x v="5"/>
    <x v="22"/>
    <x v="2"/>
    <x v="2"/>
    <x v="208"/>
  </r>
  <r>
    <x v="230"/>
    <x v="30"/>
    <x v="6"/>
    <x v="6"/>
    <x v="6"/>
    <x v="5"/>
    <x v="2"/>
    <x v="1"/>
    <x v="5"/>
    <x v="22"/>
    <x v="3"/>
    <x v="2"/>
    <x v="209"/>
  </r>
  <r>
    <x v="231"/>
    <x v="31"/>
    <x v="6"/>
    <x v="6"/>
    <x v="6"/>
    <x v="5"/>
    <x v="2"/>
    <x v="1"/>
    <x v="5"/>
    <x v="22"/>
    <x v="4"/>
    <x v="2"/>
    <x v="203"/>
  </r>
  <r>
    <x v="232"/>
    <x v="32"/>
    <x v="6"/>
    <x v="6"/>
    <x v="6"/>
    <x v="5"/>
    <x v="2"/>
    <x v="1"/>
    <x v="5"/>
    <x v="22"/>
    <x v="5"/>
    <x v="2"/>
    <x v="210"/>
  </r>
  <r>
    <x v="233"/>
    <x v="21"/>
    <x v="6"/>
    <x v="6"/>
    <x v="6"/>
    <x v="5"/>
    <x v="2"/>
    <x v="1"/>
    <x v="6"/>
    <x v="23"/>
    <x v="1"/>
    <x v="1"/>
    <x v="211"/>
  </r>
  <r>
    <x v="234"/>
    <x v="22"/>
    <x v="6"/>
    <x v="6"/>
    <x v="6"/>
    <x v="5"/>
    <x v="2"/>
    <x v="1"/>
    <x v="6"/>
    <x v="23"/>
    <x v="6"/>
    <x v="1"/>
    <x v="212"/>
  </r>
  <r>
    <x v="235"/>
    <x v="23"/>
    <x v="6"/>
    <x v="6"/>
    <x v="6"/>
    <x v="5"/>
    <x v="2"/>
    <x v="1"/>
    <x v="6"/>
    <x v="23"/>
    <x v="2"/>
    <x v="1"/>
    <x v="213"/>
  </r>
  <r>
    <x v="236"/>
    <x v="24"/>
    <x v="6"/>
    <x v="6"/>
    <x v="6"/>
    <x v="5"/>
    <x v="2"/>
    <x v="1"/>
    <x v="6"/>
    <x v="23"/>
    <x v="3"/>
    <x v="1"/>
    <x v="214"/>
  </r>
  <r>
    <x v="237"/>
    <x v="25"/>
    <x v="6"/>
    <x v="6"/>
    <x v="6"/>
    <x v="5"/>
    <x v="2"/>
    <x v="1"/>
    <x v="6"/>
    <x v="23"/>
    <x v="4"/>
    <x v="1"/>
    <x v="215"/>
  </r>
  <r>
    <x v="238"/>
    <x v="26"/>
    <x v="6"/>
    <x v="6"/>
    <x v="6"/>
    <x v="5"/>
    <x v="2"/>
    <x v="1"/>
    <x v="6"/>
    <x v="23"/>
    <x v="5"/>
    <x v="1"/>
    <x v="216"/>
  </r>
  <r>
    <x v="239"/>
    <x v="27"/>
    <x v="6"/>
    <x v="6"/>
    <x v="6"/>
    <x v="5"/>
    <x v="2"/>
    <x v="1"/>
    <x v="6"/>
    <x v="23"/>
    <x v="1"/>
    <x v="2"/>
    <x v="217"/>
  </r>
  <r>
    <x v="240"/>
    <x v="28"/>
    <x v="6"/>
    <x v="6"/>
    <x v="6"/>
    <x v="5"/>
    <x v="2"/>
    <x v="1"/>
    <x v="6"/>
    <x v="23"/>
    <x v="6"/>
    <x v="2"/>
    <x v="218"/>
  </r>
  <r>
    <x v="241"/>
    <x v="29"/>
    <x v="6"/>
    <x v="6"/>
    <x v="6"/>
    <x v="5"/>
    <x v="2"/>
    <x v="1"/>
    <x v="6"/>
    <x v="23"/>
    <x v="2"/>
    <x v="2"/>
    <x v="219"/>
  </r>
  <r>
    <x v="242"/>
    <x v="30"/>
    <x v="6"/>
    <x v="6"/>
    <x v="6"/>
    <x v="5"/>
    <x v="2"/>
    <x v="1"/>
    <x v="6"/>
    <x v="23"/>
    <x v="3"/>
    <x v="2"/>
    <x v="220"/>
  </r>
  <r>
    <x v="243"/>
    <x v="31"/>
    <x v="6"/>
    <x v="6"/>
    <x v="6"/>
    <x v="5"/>
    <x v="2"/>
    <x v="1"/>
    <x v="6"/>
    <x v="23"/>
    <x v="4"/>
    <x v="2"/>
    <x v="214"/>
  </r>
  <r>
    <x v="244"/>
    <x v="32"/>
    <x v="6"/>
    <x v="6"/>
    <x v="6"/>
    <x v="5"/>
    <x v="2"/>
    <x v="1"/>
    <x v="6"/>
    <x v="23"/>
    <x v="5"/>
    <x v="2"/>
    <x v="221"/>
  </r>
  <r>
    <x v="245"/>
    <x v="21"/>
    <x v="6"/>
    <x v="6"/>
    <x v="6"/>
    <x v="5"/>
    <x v="2"/>
    <x v="1"/>
    <x v="7"/>
    <x v="24"/>
    <x v="1"/>
    <x v="1"/>
    <x v="222"/>
  </r>
  <r>
    <x v="246"/>
    <x v="22"/>
    <x v="6"/>
    <x v="6"/>
    <x v="6"/>
    <x v="5"/>
    <x v="2"/>
    <x v="1"/>
    <x v="7"/>
    <x v="24"/>
    <x v="6"/>
    <x v="1"/>
    <x v="223"/>
  </r>
  <r>
    <x v="247"/>
    <x v="23"/>
    <x v="6"/>
    <x v="6"/>
    <x v="6"/>
    <x v="5"/>
    <x v="2"/>
    <x v="1"/>
    <x v="7"/>
    <x v="24"/>
    <x v="2"/>
    <x v="1"/>
    <x v="224"/>
  </r>
  <r>
    <x v="248"/>
    <x v="24"/>
    <x v="6"/>
    <x v="6"/>
    <x v="6"/>
    <x v="5"/>
    <x v="2"/>
    <x v="1"/>
    <x v="7"/>
    <x v="24"/>
    <x v="3"/>
    <x v="1"/>
    <x v="225"/>
  </r>
  <r>
    <x v="249"/>
    <x v="25"/>
    <x v="6"/>
    <x v="6"/>
    <x v="6"/>
    <x v="5"/>
    <x v="2"/>
    <x v="1"/>
    <x v="7"/>
    <x v="24"/>
    <x v="4"/>
    <x v="1"/>
    <x v="226"/>
  </r>
  <r>
    <x v="250"/>
    <x v="26"/>
    <x v="6"/>
    <x v="6"/>
    <x v="6"/>
    <x v="5"/>
    <x v="2"/>
    <x v="1"/>
    <x v="7"/>
    <x v="24"/>
    <x v="5"/>
    <x v="1"/>
    <x v="227"/>
  </r>
  <r>
    <x v="251"/>
    <x v="27"/>
    <x v="6"/>
    <x v="6"/>
    <x v="6"/>
    <x v="5"/>
    <x v="2"/>
    <x v="1"/>
    <x v="7"/>
    <x v="24"/>
    <x v="1"/>
    <x v="2"/>
    <x v="228"/>
  </r>
  <r>
    <x v="252"/>
    <x v="28"/>
    <x v="6"/>
    <x v="6"/>
    <x v="6"/>
    <x v="5"/>
    <x v="2"/>
    <x v="1"/>
    <x v="7"/>
    <x v="24"/>
    <x v="6"/>
    <x v="2"/>
    <x v="229"/>
  </r>
  <r>
    <x v="253"/>
    <x v="29"/>
    <x v="6"/>
    <x v="6"/>
    <x v="6"/>
    <x v="5"/>
    <x v="2"/>
    <x v="1"/>
    <x v="7"/>
    <x v="24"/>
    <x v="2"/>
    <x v="2"/>
    <x v="230"/>
  </r>
  <r>
    <x v="254"/>
    <x v="30"/>
    <x v="6"/>
    <x v="6"/>
    <x v="6"/>
    <x v="5"/>
    <x v="2"/>
    <x v="1"/>
    <x v="7"/>
    <x v="24"/>
    <x v="3"/>
    <x v="2"/>
    <x v="231"/>
  </r>
  <r>
    <x v="255"/>
    <x v="31"/>
    <x v="6"/>
    <x v="6"/>
    <x v="6"/>
    <x v="5"/>
    <x v="2"/>
    <x v="1"/>
    <x v="7"/>
    <x v="24"/>
    <x v="4"/>
    <x v="2"/>
    <x v="225"/>
  </r>
  <r>
    <x v="256"/>
    <x v="32"/>
    <x v="6"/>
    <x v="6"/>
    <x v="6"/>
    <x v="5"/>
    <x v="2"/>
    <x v="1"/>
    <x v="7"/>
    <x v="24"/>
    <x v="5"/>
    <x v="2"/>
    <x v="232"/>
  </r>
  <r>
    <x v="257"/>
    <x v="33"/>
    <x v="6"/>
    <x v="7"/>
    <x v="7"/>
    <x v="5"/>
    <x v="2"/>
    <x v="1"/>
    <x v="0"/>
    <x v="17"/>
    <x v="1"/>
    <x v="1"/>
    <x v="233"/>
  </r>
  <r>
    <x v="258"/>
    <x v="34"/>
    <x v="6"/>
    <x v="7"/>
    <x v="7"/>
    <x v="5"/>
    <x v="2"/>
    <x v="1"/>
    <x v="0"/>
    <x v="17"/>
    <x v="6"/>
    <x v="1"/>
    <x v="234"/>
  </r>
  <r>
    <x v="259"/>
    <x v="35"/>
    <x v="6"/>
    <x v="7"/>
    <x v="7"/>
    <x v="5"/>
    <x v="2"/>
    <x v="1"/>
    <x v="0"/>
    <x v="17"/>
    <x v="2"/>
    <x v="1"/>
    <x v="235"/>
  </r>
  <r>
    <x v="260"/>
    <x v="36"/>
    <x v="6"/>
    <x v="7"/>
    <x v="7"/>
    <x v="5"/>
    <x v="2"/>
    <x v="1"/>
    <x v="0"/>
    <x v="17"/>
    <x v="3"/>
    <x v="1"/>
    <x v="236"/>
  </r>
  <r>
    <x v="261"/>
    <x v="37"/>
    <x v="6"/>
    <x v="7"/>
    <x v="7"/>
    <x v="5"/>
    <x v="2"/>
    <x v="1"/>
    <x v="0"/>
    <x v="17"/>
    <x v="4"/>
    <x v="1"/>
    <x v="237"/>
  </r>
  <r>
    <x v="262"/>
    <x v="38"/>
    <x v="6"/>
    <x v="7"/>
    <x v="7"/>
    <x v="5"/>
    <x v="2"/>
    <x v="1"/>
    <x v="0"/>
    <x v="17"/>
    <x v="5"/>
    <x v="1"/>
    <x v="238"/>
  </r>
  <r>
    <x v="263"/>
    <x v="39"/>
    <x v="6"/>
    <x v="7"/>
    <x v="7"/>
    <x v="5"/>
    <x v="2"/>
    <x v="1"/>
    <x v="0"/>
    <x v="17"/>
    <x v="1"/>
    <x v="2"/>
    <x v="239"/>
  </r>
  <r>
    <x v="264"/>
    <x v="40"/>
    <x v="6"/>
    <x v="7"/>
    <x v="7"/>
    <x v="5"/>
    <x v="2"/>
    <x v="1"/>
    <x v="0"/>
    <x v="17"/>
    <x v="6"/>
    <x v="2"/>
    <x v="240"/>
  </r>
  <r>
    <x v="265"/>
    <x v="41"/>
    <x v="6"/>
    <x v="7"/>
    <x v="7"/>
    <x v="5"/>
    <x v="2"/>
    <x v="1"/>
    <x v="0"/>
    <x v="17"/>
    <x v="2"/>
    <x v="2"/>
    <x v="241"/>
  </r>
  <r>
    <x v="266"/>
    <x v="42"/>
    <x v="6"/>
    <x v="7"/>
    <x v="7"/>
    <x v="5"/>
    <x v="2"/>
    <x v="1"/>
    <x v="0"/>
    <x v="17"/>
    <x v="3"/>
    <x v="2"/>
    <x v="240"/>
  </r>
  <r>
    <x v="267"/>
    <x v="43"/>
    <x v="6"/>
    <x v="7"/>
    <x v="7"/>
    <x v="5"/>
    <x v="2"/>
    <x v="1"/>
    <x v="0"/>
    <x v="17"/>
    <x v="4"/>
    <x v="2"/>
    <x v="236"/>
  </r>
  <r>
    <x v="268"/>
    <x v="44"/>
    <x v="6"/>
    <x v="7"/>
    <x v="7"/>
    <x v="5"/>
    <x v="2"/>
    <x v="1"/>
    <x v="0"/>
    <x v="17"/>
    <x v="5"/>
    <x v="2"/>
    <x v="242"/>
  </r>
  <r>
    <x v="269"/>
    <x v="33"/>
    <x v="6"/>
    <x v="7"/>
    <x v="7"/>
    <x v="5"/>
    <x v="2"/>
    <x v="1"/>
    <x v="1"/>
    <x v="18"/>
    <x v="1"/>
    <x v="1"/>
    <x v="243"/>
  </r>
  <r>
    <x v="270"/>
    <x v="34"/>
    <x v="6"/>
    <x v="7"/>
    <x v="7"/>
    <x v="5"/>
    <x v="2"/>
    <x v="1"/>
    <x v="1"/>
    <x v="18"/>
    <x v="6"/>
    <x v="1"/>
    <x v="244"/>
  </r>
  <r>
    <x v="271"/>
    <x v="35"/>
    <x v="6"/>
    <x v="7"/>
    <x v="7"/>
    <x v="5"/>
    <x v="2"/>
    <x v="1"/>
    <x v="1"/>
    <x v="18"/>
    <x v="2"/>
    <x v="1"/>
    <x v="245"/>
  </r>
  <r>
    <x v="272"/>
    <x v="36"/>
    <x v="6"/>
    <x v="7"/>
    <x v="7"/>
    <x v="5"/>
    <x v="2"/>
    <x v="1"/>
    <x v="1"/>
    <x v="18"/>
    <x v="3"/>
    <x v="1"/>
    <x v="246"/>
  </r>
  <r>
    <x v="273"/>
    <x v="37"/>
    <x v="6"/>
    <x v="7"/>
    <x v="7"/>
    <x v="5"/>
    <x v="2"/>
    <x v="1"/>
    <x v="1"/>
    <x v="18"/>
    <x v="4"/>
    <x v="1"/>
    <x v="247"/>
  </r>
  <r>
    <x v="274"/>
    <x v="38"/>
    <x v="6"/>
    <x v="7"/>
    <x v="7"/>
    <x v="5"/>
    <x v="2"/>
    <x v="1"/>
    <x v="1"/>
    <x v="18"/>
    <x v="5"/>
    <x v="1"/>
    <x v="248"/>
  </r>
  <r>
    <x v="275"/>
    <x v="39"/>
    <x v="6"/>
    <x v="7"/>
    <x v="7"/>
    <x v="5"/>
    <x v="2"/>
    <x v="1"/>
    <x v="1"/>
    <x v="18"/>
    <x v="1"/>
    <x v="2"/>
    <x v="249"/>
  </r>
  <r>
    <x v="276"/>
    <x v="40"/>
    <x v="6"/>
    <x v="7"/>
    <x v="7"/>
    <x v="5"/>
    <x v="2"/>
    <x v="1"/>
    <x v="1"/>
    <x v="18"/>
    <x v="6"/>
    <x v="2"/>
    <x v="250"/>
  </r>
  <r>
    <x v="277"/>
    <x v="41"/>
    <x v="6"/>
    <x v="7"/>
    <x v="7"/>
    <x v="5"/>
    <x v="2"/>
    <x v="1"/>
    <x v="1"/>
    <x v="18"/>
    <x v="2"/>
    <x v="2"/>
    <x v="251"/>
  </r>
  <r>
    <x v="278"/>
    <x v="42"/>
    <x v="6"/>
    <x v="7"/>
    <x v="7"/>
    <x v="5"/>
    <x v="2"/>
    <x v="1"/>
    <x v="1"/>
    <x v="18"/>
    <x v="3"/>
    <x v="2"/>
    <x v="250"/>
  </r>
  <r>
    <x v="279"/>
    <x v="43"/>
    <x v="6"/>
    <x v="7"/>
    <x v="7"/>
    <x v="5"/>
    <x v="2"/>
    <x v="1"/>
    <x v="1"/>
    <x v="18"/>
    <x v="4"/>
    <x v="2"/>
    <x v="246"/>
  </r>
  <r>
    <x v="280"/>
    <x v="44"/>
    <x v="6"/>
    <x v="7"/>
    <x v="7"/>
    <x v="5"/>
    <x v="2"/>
    <x v="1"/>
    <x v="1"/>
    <x v="18"/>
    <x v="5"/>
    <x v="2"/>
    <x v="252"/>
  </r>
  <r>
    <x v="281"/>
    <x v="33"/>
    <x v="6"/>
    <x v="7"/>
    <x v="7"/>
    <x v="5"/>
    <x v="2"/>
    <x v="1"/>
    <x v="2"/>
    <x v="19"/>
    <x v="1"/>
    <x v="1"/>
    <x v="253"/>
  </r>
  <r>
    <x v="282"/>
    <x v="34"/>
    <x v="6"/>
    <x v="7"/>
    <x v="7"/>
    <x v="5"/>
    <x v="2"/>
    <x v="1"/>
    <x v="2"/>
    <x v="19"/>
    <x v="6"/>
    <x v="1"/>
    <x v="254"/>
  </r>
  <r>
    <x v="283"/>
    <x v="35"/>
    <x v="6"/>
    <x v="7"/>
    <x v="7"/>
    <x v="5"/>
    <x v="2"/>
    <x v="1"/>
    <x v="2"/>
    <x v="19"/>
    <x v="2"/>
    <x v="1"/>
    <x v="255"/>
  </r>
  <r>
    <x v="284"/>
    <x v="36"/>
    <x v="6"/>
    <x v="7"/>
    <x v="7"/>
    <x v="5"/>
    <x v="2"/>
    <x v="1"/>
    <x v="2"/>
    <x v="19"/>
    <x v="3"/>
    <x v="1"/>
    <x v="256"/>
  </r>
  <r>
    <x v="285"/>
    <x v="37"/>
    <x v="6"/>
    <x v="7"/>
    <x v="7"/>
    <x v="5"/>
    <x v="2"/>
    <x v="1"/>
    <x v="2"/>
    <x v="19"/>
    <x v="4"/>
    <x v="1"/>
    <x v="257"/>
  </r>
  <r>
    <x v="286"/>
    <x v="38"/>
    <x v="6"/>
    <x v="7"/>
    <x v="7"/>
    <x v="5"/>
    <x v="2"/>
    <x v="1"/>
    <x v="2"/>
    <x v="19"/>
    <x v="5"/>
    <x v="1"/>
    <x v="258"/>
  </r>
  <r>
    <x v="287"/>
    <x v="39"/>
    <x v="6"/>
    <x v="7"/>
    <x v="7"/>
    <x v="5"/>
    <x v="2"/>
    <x v="1"/>
    <x v="2"/>
    <x v="19"/>
    <x v="1"/>
    <x v="2"/>
    <x v="259"/>
  </r>
  <r>
    <x v="288"/>
    <x v="40"/>
    <x v="6"/>
    <x v="7"/>
    <x v="7"/>
    <x v="5"/>
    <x v="2"/>
    <x v="1"/>
    <x v="2"/>
    <x v="19"/>
    <x v="6"/>
    <x v="2"/>
    <x v="260"/>
  </r>
  <r>
    <x v="289"/>
    <x v="41"/>
    <x v="6"/>
    <x v="7"/>
    <x v="7"/>
    <x v="5"/>
    <x v="2"/>
    <x v="1"/>
    <x v="2"/>
    <x v="19"/>
    <x v="2"/>
    <x v="2"/>
    <x v="261"/>
  </r>
  <r>
    <x v="290"/>
    <x v="42"/>
    <x v="6"/>
    <x v="7"/>
    <x v="7"/>
    <x v="5"/>
    <x v="2"/>
    <x v="1"/>
    <x v="2"/>
    <x v="19"/>
    <x v="3"/>
    <x v="2"/>
    <x v="260"/>
  </r>
  <r>
    <x v="291"/>
    <x v="43"/>
    <x v="6"/>
    <x v="7"/>
    <x v="7"/>
    <x v="5"/>
    <x v="2"/>
    <x v="1"/>
    <x v="2"/>
    <x v="19"/>
    <x v="4"/>
    <x v="2"/>
    <x v="256"/>
  </r>
  <r>
    <x v="292"/>
    <x v="44"/>
    <x v="6"/>
    <x v="7"/>
    <x v="7"/>
    <x v="5"/>
    <x v="2"/>
    <x v="1"/>
    <x v="2"/>
    <x v="19"/>
    <x v="5"/>
    <x v="2"/>
    <x v="262"/>
  </r>
  <r>
    <x v="293"/>
    <x v="33"/>
    <x v="6"/>
    <x v="7"/>
    <x v="7"/>
    <x v="5"/>
    <x v="2"/>
    <x v="1"/>
    <x v="3"/>
    <x v="20"/>
    <x v="1"/>
    <x v="1"/>
    <x v="263"/>
  </r>
  <r>
    <x v="294"/>
    <x v="34"/>
    <x v="6"/>
    <x v="7"/>
    <x v="7"/>
    <x v="5"/>
    <x v="2"/>
    <x v="1"/>
    <x v="3"/>
    <x v="20"/>
    <x v="6"/>
    <x v="1"/>
    <x v="35"/>
  </r>
  <r>
    <x v="295"/>
    <x v="35"/>
    <x v="6"/>
    <x v="7"/>
    <x v="7"/>
    <x v="5"/>
    <x v="2"/>
    <x v="1"/>
    <x v="3"/>
    <x v="20"/>
    <x v="2"/>
    <x v="1"/>
    <x v="264"/>
  </r>
  <r>
    <x v="296"/>
    <x v="36"/>
    <x v="6"/>
    <x v="7"/>
    <x v="7"/>
    <x v="5"/>
    <x v="2"/>
    <x v="1"/>
    <x v="3"/>
    <x v="20"/>
    <x v="3"/>
    <x v="1"/>
    <x v="265"/>
  </r>
  <r>
    <x v="297"/>
    <x v="37"/>
    <x v="6"/>
    <x v="7"/>
    <x v="7"/>
    <x v="5"/>
    <x v="2"/>
    <x v="1"/>
    <x v="3"/>
    <x v="20"/>
    <x v="4"/>
    <x v="1"/>
    <x v="266"/>
  </r>
  <r>
    <x v="298"/>
    <x v="38"/>
    <x v="6"/>
    <x v="7"/>
    <x v="7"/>
    <x v="5"/>
    <x v="2"/>
    <x v="1"/>
    <x v="3"/>
    <x v="20"/>
    <x v="5"/>
    <x v="1"/>
    <x v="267"/>
  </r>
  <r>
    <x v="299"/>
    <x v="39"/>
    <x v="6"/>
    <x v="7"/>
    <x v="7"/>
    <x v="5"/>
    <x v="2"/>
    <x v="1"/>
    <x v="3"/>
    <x v="20"/>
    <x v="1"/>
    <x v="2"/>
    <x v="268"/>
  </r>
  <r>
    <x v="300"/>
    <x v="40"/>
    <x v="6"/>
    <x v="7"/>
    <x v="7"/>
    <x v="5"/>
    <x v="2"/>
    <x v="1"/>
    <x v="3"/>
    <x v="20"/>
    <x v="6"/>
    <x v="2"/>
    <x v="269"/>
  </r>
  <r>
    <x v="301"/>
    <x v="41"/>
    <x v="6"/>
    <x v="7"/>
    <x v="7"/>
    <x v="5"/>
    <x v="2"/>
    <x v="1"/>
    <x v="3"/>
    <x v="20"/>
    <x v="2"/>
    <x v="2"/>
    <x v="270"/>
  </r>
  <r>
    <x v="302"/>
    <x v="42"/>
    <x v="6"/>
    <x v="7"/>
    <x v="7"/>
    <x v="5"/>
    <x v="2"/>
    <x v="1"/>
    <x v="3"/>
    <x v="20"/>
    <x v="3"/>
    <x v="2"/>
    <x v="269"/>
  </r>
  <r>
    <x v="303"/>
    <x v="43"/>
    <x v="6"/>
    <x v="7"/>
    <x v="7"/>
    <x v="5"/>
    <x v="2"/>
    <x v="1"/>
    <x v="3"/>
    <x v="20"/>
    <x v="4"/>
    <x v="2"/>
    <x v="265"/>
  </r>
  <r>
    <x v="304"/>
    <x v="44"/>
    <x v="6"/>
    <x v="7"/>
    <x v="7"/>
    <x v="5"/>
    <x v="2"/>
    <x v="1"/>
    <x v="3"/>
    <x v="20"/>
    <x v="5"/>
    <x v="2"/>
    <x v="271"/>
  </r>
  <r>
    <x v="305"/>
    <x v="33"/>
    <x v="6"/>
    <x v="7"/>
    <x v="7"/>
    <x v="5"/>
    <x v="2"/>
    <x v="1"/>
    <x v="4"/>
    <x v="21"/>
    <x v="1"/>
    <x v="1"/>
    <x v="272"/>
  </r>
  <r>
    <x v="306"/>
    <x v="34"/>
    <x v="6"/>
    <x v="7"/>
    <x v="7"/>
    <x v="5"/>
    <x v="2"/>
    <x v="1"/>
    <x v="4"/>
    <x v="21"/>
    <x v="6"/>
    <x v="1"/>
    <x v="273"/>
  </r>
  <r>
    <x v="307"/>
    <x v="35"/>
    <x v="6"/>
    <x v="7"/>
    <x v="7"/>
    <x v="5"/>
    <x v="2"/>
    <x v="1"/>
    <x v="4"/>
    <x v="21"/>
    <x v="2"/>
    <x v="1"/>
    <x v="274"/>
  </r>
  <r>
    <x v="308"/>
    <x v="36"/>
    <x v="6"/>
    <x v="7"/>
    <x v="7"/>
    <x v="5"/>
    <x v="2"/>
    <x v="1"/>
    <x v="4"/>
    <x v="21"/>
    <x v="3"/>
    <x v="1"/>
    <x v="275"/>
  </r>
  <r>
    <x v="309"/>
    <x v="37"/>
    <x v="6"/>
    <x v="7"/>
    <x v="7"/>
    <x v="5"/>
    <x v="2"/>
    <x v="1"/>
    <x v="4"/>
    <x v="21"/>
    <x v="4"/>
    <x v="1"/>
    <x v="276"/>
  </r>
  <r>
    <x v="310"/>
    <x v="38"/>
    <x v="6"/>
    <x v="7"/>
    <x v="7"/>
    <x v="5"/>
    <x v="2"/>
    <x v="1"/>
    <x v="4"/>
    <x v="21"/>
    <x v="5"/>
    <x v="1"/>
    <x v="277"/>
  </r>
  <r>
    <x v="311"/>
    <x v="39"/>
    <x v="6"/>
    <x v="7"/>
    <x v="7"/>
    <x v="5"/>
    <x v="2"/>
    <x v="1"/>
    <x v="4"/>
    <x v="21"/>
    <x v="1"/>
    <x v="2"/>
    <x v="278"/>
  </r>
  <r>
    <x v="312"/>
    <x v="40"/>
    <x v="6"/>
    <x v="7"/>
    <x v="7"/>
    <x v="5"/>
    <x v="2"/>
    <x v="1"/>
    <x v="4"/>
    <x v="21"/>
    <x v="6"/>
    <x v="2"/>
    <x v="279"/>
  </r>
  <r>
    <x v="313"/>
    <x v="41"/>
    <x v="6"/>
    <x v="7"/>
    <x v="7"/>
    <x v="5"/>
    <x v="2"/>
    <x v="1"/>
    <x v="4"/>
    <x v="21"/>
    <x v="2"/>
    <x v="2"/>
    <x v="280"/>
  </r>
  <r>
    <x v="314"/>
    <x v="42"/>
    <x v="6"/>
    <x v="7"/>
    <x v="7"/>
    <x v="5"/>
    <x v="2"/>
    <x v="1"/>
    <x v="4"/>
    <x v="21"/>
    <x v="3"/>
    <x v="2"/>
    <x v="279"/>
  </r>
  <r>
    <x v="315"/>
    <x v="43"/>
    <x v="6"/>
    <x v="7"/>
    <x v="7"/>
    <x v="5"/>
    <x v="2"/>
    <x v="1"/>
    <x v="4"/>
    <x v="21"/>
    <x v="4"/>
    <x v="2"/>
    <x v="275"/>
  </r>
  <r>
    <x v="316"/>
    <x v="44"/>
    <x v="6"/>
    <x v="7"/>
    <x v="7"/>
    <x v="5"/>
    <x v="2"/>
    <x v="1"/>
    <x v="4"/>
    <x v="21"/>
    <x v="5"/>
    <x v="2"/>
    <x v="281"/>
  </r>
  <r>
    <x v="317"/>
    <x v="33"/>
    <x v="6"/>
    <x v="7"/>
    <x v="7"/>
    <x v="5"/>
    <x v="2"/>
    <x v="1"/>
    <x v="5"/>
    <x v="22"/>
    <x v="1"/>
    <x v="1"/>
    <x v="282"/>
  </r>
  <r>
    <x v="318"/>
    <x v="34"/>
    <x v="6"/>
    <x v="7"/>
    <x v="7"/>
    <x v="5"/>
    <x v="2"/>
    <x v="1"/>
    <x v="5"/>
    <x v="22"/>
    <x v="6"/>
    <x v="1"/>
    <x v="283"/>
  </r>
  <r>
    <x v="319"/>
    <x v="35"/>
    <x v="6"/>
    <x v="7"/>
    <x v="7"/>
    <x v="5"/>
    <x v="2"/>
    <x v="1"/>
    <x v="5"/>
    <x v="22"/>
    <x v="2"/>
    <x v="1"/>
    <x v="284"/>
  </r>
  <r>
    <x v="320"/>
    <x v="36"/>
    <x v="6"/>
    <x v="7"/>
    <x v="7"/>
    <x v="5"/>
    <x v="2"/>
    <x v="1"/>
    <x v="5"/>
    <x v="22"/>
    <x v="3"/>
    <x v="1"/>
    <x v="285"/>
  </r>
  <r>
    <x v="321"/>
    <x v="37"/>
    <x v="6"/>
    <x v="7"/>
    <x v="7"/>
    <x v="5"/>
    <x v="2"/>
    <x v="1"/>
    <x v="5"/>
    <x v="22"/>
    <x v="4"/>
    <x v="1"/>
    <x v="286"/>
  </r>
  <r>
    <x v="322"/>
    <x v="38"/>
    <x v="6"/>
    <x v="7"/>
    <x v="7"/>
    <x v="5"/>
    <x v="2"/>
    <x v="1"/>
    <x v="5"/>
    <x v="22"/>
    <x v="5"/>
    <x v="1"/>
    <x v="287"/>
  </r>
  <r>
    <x v="323"/>
    <x v="39"/>
    <x v="6"/>
    <x v="7"/>
    <x v="7"/>
    <x v="5"/>
    <x v="2"/>
    <x v="1"/>
    <x v="5"/>
    <x v="22"/>
    <x v="1"/>
    <x v="2"/>
    <x v="288"/>
  </r>
  <r>
    <x v="324"/>
    <x v="40"/>
    <x v="6"/>
    <x v="7"/>
    <x v="7"/>
    <x v="5"/>
    <x v="2"/>
    <x v="1"/>
    <x v="5"/>
    <x v="22"/>
    <x v="6"/>
    <x v="2"/>
    <x v="289"/>
  </r>
  <r>
    <x v="325"/>
    <x v="41"/>
    <x v="6"/>
    <x v="7"/>
    <x v="7"/>
    <x v="5"/>
    <x v="2"/>
    <x v="1"/>
    <x v="5"/>
    <x v="22"/>
    <x v="2"/>
    <x v="2"/>
    <x v="290"/>
  </r>
  <r>
    <x v="326"/>
    <x v="42"/>
    <x v="6"/>
    <x v="7"/>
    <x v="7"/>
    <x v="5"/>
    <x v="2"/>
    <x v="1"/>
    <x v="5"/>
    <x v="22"/>
    <x v="3"/>
    <x v="2"/>
    <x v="289"/>
  </r>
  <r>
    <x v="327"/>
    <x v="43"/>
    <x v="6"/>
    <x v="7"/>
    <x v="7"/>
    <x v="5"/>
    <x v="2"/>
    <x v="1"/>
    <x v="5"/>
    <x v="22"/>
    <x v="4"/>
    <x v="2"/>
    <x v="285"/>
  </r>
  <r>
    <x v="328"/>
    <x v="44"/>
    <x v="6"/>
    <x v="7"/>
    <x v="7"/>
    <x v="5"/>
    <x v="2"/>
    <x v="1"/>
    <x v="5"/>
    <x v="22"/>
    <x v="5"/>
    <x v="2"/>
    <x v="291"/>
  </r>
  <r>
    <x v="329"/>
    <x v="33"/>
    <x v="6"/>
    <x v="7"/>
    <x v="7"/>
    <x v="5"/>
    <x v="2"/>
    <x v="1"/>
    <x v="6"/>
    <x v="23"/>
    <x v="1"/>
    <x v="1"/>
    <x v="292"/>
  </r>
  <r>
    <x v="330"/>
    <x v="34"/>
    <x v="6"/>
    <x v="7"/>
    <x v="7"/>
    <x v="5"/>
    <x v="2"/>
    <x v="1"/>
    <x v="6"/>
    <x v="23"/>
    <x v="6"/>
    <x v="1"/>
    <x v="293"/>
  </r>
  <r>
    <x v="331"/>
    <x v="35"/>
    <x v="6"/>
    <x v="7"/>
    <x v="7"/>
    <x v="5"/>
    <x v="2"/>
    <x v="1"/>
    <x v="6"/>
    <x v="23"/>
    <x v="2"/>
    <x v="1"/>
    <x v="141"/>
  </r>
  <r>
    <x v="332"/>
    <x v="36"/>
    <x v="6"/>
    <x v="7"/>
    <x v="7"/>
    <x v="5"/>
    <x v="2"/>
    <x v="1"/>
    <x v="6"/>
    <x v="23"/>
    <x v="3"/>
    <x v="1"/>
    <x v="294"/>
  </r>
  <r>
    <x v="333"/>
    <x v="37"/>
    <x v="6"/>
    <x v="7"/>
    <x v="7"/>
    <x v="5"/>
    <x v="2"/>
    <x v="1"/>
    <x v="6"/>
    <x v="23"/>
    <x v="4"/>
    <x v="1"/>
    <x v="295"/>
  </r>
  <r>
    <x v="334"/>
    <x v="38"/>
    <x v="6"/>
    <x v="7"/>
    <x v="7"/>
    <x v="5"/>
    <x v="2"/>
    <x v="1"/>
    <x v="6"/>
    <x v="23"/>
    <x v="5"/>
    <x v="1"/>
    <x v="296"/>
  </r>
  <r>
    <x v="335"/>
    <x v="39"/>
    <x v="6"/>
    <x v="7"/>
    <x v="7"/>
    <x v="5"/>
    <x v="2"/>
    <x v="1"/>
    <x v="6"/>
    <x v="23"/>
    <x v="1"/>
    <x v="2"/>
    <x v="297"/>
  </r>
  <r>
    <x v="336"/>
    <x v="40"/>
    <x v="6"/>
    <x v="7"/>
    <x v="7"/>
    <x v="5"/>
    <x v="2"/>
    <x v="1"/>
    <x v="6"/>
    <x v="23"/>
    <x v="6"/>
    <x v="2"/>
    <x v="298"/>
  </r>
  <r>
    <x v="337"/>
    <x v="41"/>
    <x v="6"/>
    <x v="7"/>
    <x v="7"/>
    <x v="5"/>
    <x v="2"/>
    <x v="1"/>
    <x v="6"/>
    <x v="23"/>
    <x v="2"/>
    <x v="2"/>
    <x v="299"/>
  </r>
  <r>
    <x v="338"/>
    <x v="42"/>
    <x v="6"/>
    <x v="7"/>
    <x v="7"/>
    <x v="5"/>
    <x v="2"/>
    <x v="1"/>
    <x v="6"/>
    <x v="23"/>
    <x v="3"/>
    <x v="2"/>
    <x v="298"/>
  </r>
  <r>
    <x v="339"/>
    <x v="43"/>
    <x v="6"/>
    <x v="7"/>
    <x v="7"/>
    <x v="5"/>
    <x v="2"/>
    <x v="1"/>
    <x v="6"/>
    <x v="23"/>
    <x v="4"/>
    <x v="2"/>
    <x v="294"/>
  </r>
  <r>
    <x v="340"/>
    <x v="44"/>
    <x v="6"/>
    <x v="7"/>
    <x v="7"/>
    <x v="5"/>
    <x v="2"/>
    <x v="1"/>
    <x v="6"/>
    <x v="23"/>
    <x v="5"/>
    <x v="2"/>
    <x v="300"/>
  </r>
  <r>
    <x v="341"/>
    <x v="33"/>
    <x v="6"/>
    <x v="7"/>
    <x v="7"/>
    <x v="5"/>
    <x v="2"/>
    <x v="1"/>
    <x v="7"/>
    <x v="24"/>
    <x v="1"/>
    <x v="1"/>
    <x v="301"/>
  </r>
  <r>
    <x v="342"/>
    <x v="34"/>
    <x v="6"/>
    <x v="7"/>
    <x v="7"/>
    <x v="5"/>
    <x v="2"/>
    <x v="1"/>
    <x v="7"/>
    <x v="24"/>
    <x v="6"/>
    <x v="1"/>
    <x v="302"/>
  </r>
  <r>
    <x v="343"/>
    <x v="35"/>
    <x v="6"/>
    <x v="7"/>
    <x v="7"/>
    <x v="5"/>
    <x v="2"/>
    <x v="1"/>
    <x v="7"/>
    <x v="24"/>
    <x v="2"/>
    <x v="1"/>
    <x v="303"/>
  </r>
  <r>
    <x v="344"/>
    <x v="36"/>
    <x v="6"/>
    <x v="7"/>
    <x v="7"/>
    <x v="5"/>
    <x v="2"/>
    <x v="1"/>
    <x v="7"/>
    <x v="24"/>
    <x v="3"/>
    <x v="1"/>
    <x v="304"/>
  </r>
  <r>
    <x v="345"/>
    <x v="37"/>
    <x v="6"/>
    <x v="7"/>
    <x v="7"/>
    <x v="5"/>
    <x v="2"/>
    <x v="1"/>
    <x v="7"/>
    <x v="24"/>
    <x v="4"/>
    <x v="1"/>
    <x v="305"/>
  </r>
  <r>
    <x v="346"/>
    <x v="38"/>
    <x v="6"/>
    <x v="7"/>
    <x v="7"/>
    <x v="5"/>
    <x v="2"/>
    <x v="1"/>
    <x v="7"/>
    <x v="24"/>
    <x v="5"/>
    <x v="1"/>
    <x v="306"/>
  </r>
  <r>
    <x v="347"/>
    <x v="39"/>
    <x v="6"/>
    <x v="7"/>
    <x v="7"/>
    <x v="5"/>
    <x v="2"/>
    <x v="1"/>
    <x v="7"/>
    <x v="24"/>
    <x v="1"/>
    <x v="2"/>
    <x v="307"/>
  </r>
  <r>
    <x v="348"/>
    <x v="40"/>
    <x v="6"/>
    <x v="7"/>
    <x v="7"/>
    <x v="5"/>
    <x v="2"/>
    <x v="1"/>
    <x v="7"/>
    <x v="24"/>
    <x v="6"/>
    <x v="2"/>
    <x v="308"/>
  </r>
  <r>
    <x v="349"/>
    <x v="41"/>
    <x v="6"/>
    <x v="7"/>
    <x v="7"/>
    <x v="5"/>
    <x v="2"/>
    <x v="1"/>
    <x v="7"/>
    <x v="24"/>
    <x v="2"/>
    <x v="2"/>
    <x v="309"/>
  </r>
  <r>
    <x v="350"/>
    <x v="42"/>
    <x v="6"/>
    <x v="7"/>
    <x v="7"/>
    <x v="5"/>
    <x v="2"/>
    <x v="1"/>
    <x v="7"/>
    <x v="24"/>
    <x v="3"/>
    <x v="2"/>
    <x v="308"/>
  </r>
  <r>
    <x v="351"/>
    <x v="43"/>
    <x v="6"/>
    <x v="7"/>
    <x v="7"/>
    <x v="5"/>
    <x v="2"/>
    <x v="1"/>
    <x v="7"/>
    <x v="24"/>
    <x v="4"/>
    <x v="2"/>
    <x v="304"/>
  </r>
  <r>
    <x v="352"/>
    <x v="44"/>
    <x v="6"/>
    <x v="7"/>
    <x v="7"/>
    <x v="5"/>
    <x v="2"/>
    <x v="1"/>
    <x v="7"/>
    <x v="24"/>
    <x v="5"/>
    <x v="2"/>
    <x v="310"/>
  </r>
  <r>
    <x v="353"/>
    <x v="45"/>
    <x v="6"/>
    <x v="8"/>
    <x v="8"/>
    <x v="4"/>
    <x v="2"/>
    <x v="1"/>
    <x v="0"/>
    <x v="9"/>
    <x v="1"/>
    <x v="1"/>
    <x v="311"/>
  </r>
  <r>
    <x v="354"/>
    <x v="46"/>
    <x v="6"/>
    <x v="8"/>
    <x v="8"/>
    <x v="4"/>
    <x v="2"/>
    <x v="1"/>
    <x v="0"/>
    <x v="9"/>
    <x v="6"/>
    <x v="1"/>
    <x v="312"/>
  </r>
  <r>
    <x v="355"/>
    <x v="47"/>
    <x v="6"/>
    <x v="8"/>
    <x v="8"/>
    <x v="4"/>
    <x v="2"/>
    <x v="1"/>
    <x v="0"/>
    <x v="9"/>
    <x v="2"/>
    <x v="1"/>
    <x v="313"/>
  </r>
  <r>
    <x v="356"/>
    <x v="48"/>
    <x v="6"/>
    <x v="8"/>
    <x v="8"/>
    <x v="4"/>
    <x v="2"/>
    <x v="1"/>
    <x v="0"/>
    <x v="9"/>
    <x v="3"/>
    <x v="1"/>
    <x v="314"/>
  </r>
  <r>
    <x v="357"/>
    <x v="49"/>
    <x v="6"/>
    <x v="8"/>
    <x v="8"/>
    <x v="4"/>
    <x v="2"/>
    <x v="1"/>
    <x v="0"/>
    <x v="9"/>
    <x v="4"/>
    <x v="1"/>
    <x v="315"/>
  </r>
  <r>
    <x v="358"/>
    <x v="50"/>
    <x v="6"/>
    <x v="8"/>
    <x v="8"/>
    <x v="4"/>
    <x v="2"/>
    <x v="1"/>
    <x v="0"/>
    <x v="9"/>
    <x v="5"/>
    <x v="1"/>
    <x v="316"/>
  </r>
  <r>
    <x v="359"/>
    <x v="51"/>
    <x v="6"/>
    <x v="8"/>
    <x v="8"/>
    <x v="4"/>
    <x v="2"/>
    <x v="1"/>
    <x v="0"/>
    <x v="9"/>
    <x v="1"/>
    <x v="2"/>
    <x v="317"/>
  </r>
  <r>
    <x v="360"/>
    <x v="52"/>
    <x v="6"/>
    <x v="8"/>
    <x v="8"/>
    <x v="4"/>
    <x v="2"/>
    <x v="1"/>
    <x v="0"/>
    <x v="9"/>
    <x v="6"/>
    <x v="2"/>
    <x v="318"/>
  </r>
  <r>
    <x v="361"/>
    <x v="53"/>
    <x v="6"/>
    <x v="8"/>
    <x v="8"/>
    <x v="4"/>
    <x v="2"/>
    <x v="1"/>
    <x v="0"/>
    <x v="9"/>
    <x v="2"/>
    <x v="2"/>
    <x v="319"/>
  </r>
  <r>
    <x v="362"/>
    <x v="54"/>
    <x v="6"/>
    <x v="8"/>
    <x v="8"/>
    <x v="4"/>
    <x v="2"/>
    <x v="1"/>
    <x v="0"/>
    <x v="9"/>
    <x v="3"/>
    <x v="2"/>
    <x v="320"/>
  </r>
  <r>
    <x v="363"/>
    <x v="55"/>
    <x v="6"/>
    <x v="8"/>
    <x v="8"/>
    <x v="4"/>
    <x v="2"/>
    <x v="1"/>
    <x v="0"/>
    <x v="9"/>
    <x v="4"/>
    <x v="2"/>
    <x v="314"/>
  </r>
  <r>
    <x v="364"/>
    <x v="56"/>
    <x v="6"/>
    <x v="8"/>
    <x v="8"/>
    <x v="4"/>
    <x v="2"/>
    <x v="1"/>
    <x v="0"/>
    <x v="9"/>
    <x v="5"/>
    <x v="2"/>
    <x v="321"/>
  </r>
  <r>
    <x v="365"/>
    <x v="45"/>
    <x v="6"/>
    <x v="8"/>
    <x v="8"/>
    <x v="4"/>
    <x v="2"/>
    <x v="1"/>
    <x v="1"/>
    <x v="10"/>
    <x v="1"/>
    <x v="1"/>
    <x v="322"/>
  </r>
  <r>
    <x v="366"/>
    <x v="46"/>
    <x v="6"/>
    <x v="8"/>
    <x v="8"/>
    <x v="4"/>
    <x v="2"/>
    <x v="1"/>
    <x v="1"/>
    <x v="10"/>
    <x v="6"/>
    <x v="1"/>
    <x v="323"/>
  </r>
  <r>
    <x v="367"/>
    <x v="47"/>
    <x v="6"/>
    <x v="8"/>
    <x v="8"/>
    <x v="4"/>
    <x v="2"/>
    <x v="1"/>
    <x v="1"/>
    <x v="10"/>
    <x v="2"/>
    <x v="1"/>
    <x v="324"/>
  </r>
  <r>
    <x v="368"/>
    <x v="48"/>
    <x v="6"/>
    <x v="8"/>
    <x v="8"/>
    <x v="4"/>
    <x v="2"/>
    <x v="1"/>
    <x v="1"/>
    <x v="10"/>
    <x v="3"/>
    <x v="1"/>
    <x v="325"/>
  </r>
  <r>
    <x v="369"/>
    <x v="49"/>
    <x v="6"/>
    <x v="8"/>
    <x v="8"/>
    <x v="4"/>
    <x v="2"/>
    <x v="1"/>
    <x v="1"/>
    <x v="10"/>
    <x v="4"/>
    <x v="1"/>
    <x v="326"/>
  </r>
  <r>
    <x v="370"/>
    <x v="50"/>
    <x v="6"/>
    <x v="8"/>
    <x v="8"/>
    <x v="4"/>
    <x v="2"/>
    <x v="1"/>
    <x v="1"/>
    <x v="10"/>
    <x v="5"/>
    <x v="1"/>
    <x v="327"/>
  </r>
  <r>
    <x v="371"/>
    <x v="51"/>
    <x v="6"/>
    <x v="8"/>
    <x v="8"/>
    <x v="4"/>
    <x v="2"/>
    <x v="1"/>
    <x v="1"/>
    <x v="10"/>
    <x v="1"/>
    <x v="2"/>
    <x v="328"/>
  </r>
  <r>
    <x v="372"/>
    <x v="52"/>
    <x v="6"/>
    <x v="8"/>
    <x v="8"/>
    <x v="4"/>
    <x v="2"/>
    <x v="1"/>
    <x v="1"/>
    <x v="10"/>
    <x v="6"/>
    <x v="2"/>
    <x v="262"/>
  </r>
  <r>
    <x v="373"/>
    <x v="53"/>
    <x v="6"/>
    <x v="8"/>
    <x v="8"/>
    <x v="4"/>
    <x v="2"/>
    <x v="1"/>
    <x v="1"/>
    <x v="10"/>
    <x v="2"/>
    <x v="2"/>
    <x v="329"/>
  </r>
  <r>
    <x v="374"/>
    <x v="54"/>
    <x v="6"/>
    <x v="8"/>
    <x v="8"/>
    <x v="4"/>
    <x v="2"/>
    <x v="1"/>
    <x v="1"/>
    <x v="10"/>
    <x v="3"/>
    <x v="2"/>
    <x v="330"/>
  </r>
  <r>
    <x v="375"/>
    <x v="55"/>
    <x v="6"/>
    <x v="8"/>
    <x v="8"/>
    <x v="4"/>
    <x v="2"/>
    <x v="1"/>
    <x v="1"/>
    <x v="10"/>
    <x v="4"/>
    <x v="2"/>
    <x v="325"/>
  </r>
  <r>
    <x v="376"/>
    <x v="56"/>
    <x v="6"/>
    <x v="8"/>
    <x v="8"/>
    <x v="4"/>
    <x v="2"/>
    <x v="1"/>
    <x v="1"/>
    <x v="10"/>
    <x v="5"/>
    <x v="2"/>
    <x v="331"/>
  </r>
  <r>
    <x v="377"/>
    <x v="45"/>
    <x v="6"/>
    <x v="8"/>
    <x v="8"/>
    <x v="4"/>
    <x v="2"/>
    <x v="1"/>
    <x v="2"/>
    <x v="11"/>
    <x v="1"/>
    <x v="1"/>
    <x v="332"/>
  </r>
  <r>
    <x v="378"/>
    <x v="46"/>
    <x v="6"/>
    <x v="8"/>
    <x v="8"/>
    <x v="4"/>
    <x v="2"/>
    <x v="1"/>
    <x v="2"/>
    <x v="11"/>
    <x v="6"/>
    <x v="1"/>
    <x v="333"/>
  </r>
  <r>
    <x v="379"/>
    <x v="47"/>
    <x v="6"/>
    <x v="8"/>
    <x v="8"/>
    <x v="4"/>
    <x v="2"/>
    <x v="1"/>
    <x v="2"/>
    <x v="11"/>
    <x v="2"/>
    <x v="1"/>
    <x v="334"/>
  </r>
  <r>
    <x v="380"/>
    <x v="48"/>
    <x v="6"/>
    <x v="8"/>
    <x v="8"/>
    <x v="4"/>
    <x v="2"/>
    <x v="1"/>
    <x v="2"/>
    <x v="11"/>
    <x v="3"/>
    <x v="1"/>
    <x v="335"/>
  </r>
  <r>
    <x v="381"/>
    <x v="49"/>
    <x v="6"/>
    <x v="8"/>
    <x v="8"/>
    <x v="4"/>
    <x v="2"/>
    <x v="1"/>
    <x v="2"/>
    <x v="11"/>
    <x v="4"/>
    <x v="1"/>
    <x v="336"/>
  </r>
  <r>
    <x v="382"/>
    <x v="50"/>
    <x v="6"/>
    <x v="8"/>
    <x v="8"/>
    <x v="4"/>
    <x v="2"/>
    <x v="1"/>
    <x v="2"/>
    <x v="11"/>
    <x v="5"/>
    <x v="1"/>
    <x v="337"/>
  </r>
  <r>
    <x v="383"/>
    <x v="51"/>
    <x v="6"/>
    <x v="8"/>
    <x v="8"/>
    <x v="4"/>
    <x v="2"/>
    <x v="1"/>
    <x v="2"/>
    <x v="11"/>
    <x v="1"/>
    <x v="2"/>
    <x v="338"/>
  </r>
  <r>
    <x v="384"/>
    <x v="52"/>
    <x v="6"/>
    <x v="8"/>
    <x v="8"/>
    <x v="4"/>
    <x v="2"/>
    <x v="1"/>
    <x v="2"/>
    <x v="11"/>
    <x v="6"/>
    <x v="2"/>
    <x v="339"/>
  </r>
  <r>
    <x v="385"/>
    <x v="53"/>
    <x v="6"/>
    <x v="8"/>
    <x v="8"/>
    <x v="4"/>
    <x v="2"/>
    <x v="1"/>
    <x v="2"/>
    <x v="11"/>
    <x v="2"/>
    <x v="2"/>
    <x v="340"/>
  </r>
  <r>
    <x v="386"/>
    <x v="54"/>
    <x v="6"/>
    <x v="8"/>
    <x v="8"/>
    <x v="4"/>
    <x v="2"/>
    <x v="1"/>
    <x v="2"/>
    <x v="11"/>
    <x v="3"/>
    <x v="2"/>
    <x v="341"/>
  </r>
  <r>
    <x v="387"/>
    <x v="55"/>
    <x v="6"/>
    <x v="8"/>
    <x v="8"/>
    <x v="4"/>
    <x v="2"/>
    <x v="1"/>
    <x v="2"/>
    <x v="11"/>
    <x v="4"/>
    <x v="2"/>
    <x v="335"/>
  </r>
  <r>
    <x v="388"/>
    <x v="56"/>
    <x v="6"/>
    <x v="8"/>
    <x v="8"/>
    <x v="4"/>
    <x v="2"/>
    <x v="1"/>
    <x v="2"/>
    <x v="11"/>
    <x v="5"/>
    <x v="2"/>
    <x v="342"/>
  </r>
  <r>
    <x v="389"/>
    <x v="45"/>
    <x v="6"/>
    <x v="8"/>
    <x v="8"/>
    <x v="4"/>
    <x v="2"/>
    <x v="1"/>
    <x v="3"/>
    <x v="12"/>
    <x v="1"/>
    <x v="1"/>
    <x v="343"/>
  </r>
  <r>
    <x v="390"/>
    <x v="46"/>
    <x v="6"/>
    <x v="8"/>
    <x v="8"/>
    <x v="4"/>
    <x v="2"/>
    <x v="1"/>
    <x v="3"/>
    <x v="12"/>
    <x v="6"/>
    <x v="1"/>
    <x v="344"/>
  </r>
  <r>
    <x v="391"/>
    <x v="47"/>
    <x v="6"/>
    <x v="8"/>
    <x v="8"/>
    <x v="4"/>
    <x v="2"/>
    <x v="1"/>
    <x v="3"/>
    <x v="12"/>
    <x v="2"/>
    <x v="1"/>
    <x v="345"/>
  </r>
  <r>
    <x v="392"/>
    <x v="48"/>
    <x v="6"/>
    <x v="8"/>
    <x v="8"/>
    <x v="4"/>
    <x v="2"/>
    <x v="1"/>
    <x v="3"/>
    <x v="12"/>
    <x v="3"/>
    <x v="1"/>
    <x v="346"/>
  </r>
  <r>
    <x v="393"/>
    <x v="49"/>
    <x v="6"/>
    <x v="8"/>
    <x v="8"/>
    <x v="4"/>
    <x v="2"/>
    <x v="1"/>
    <x v="3"/>
    <x v="12"/>
    <x v="4"/>
    <x v="1"/>
    <x v="347"/>
  </r>
  <r>
    <x v="394"/>
    <x v="50"/>
    <x v="6"/>
    <x v="8"/>
    <x v="8"/>
    <x v="4"/>
    <x v="2"/>
    <x v="1"/>
    <x v="3"/>
    <x v="12"/>
    <x v="5"/>
    <x v="1"/>
    <x v="348"/>
  </r>
  <r>
    <x v="395"/>
    <x v="51"/>
    <x v="6"/>
    <x v="8"/>
    <x v="8"/>
    <x v="4"/>
    <x v="2"/>
    <x v="1"/>
    <x v="3"/>
    <x v="12"/>
    <x v="1"/>
    <x v="2"/>
    <x v="349"/>
  </r>
  <r>
    <x v="396"/>
    <x v="52"/>
    <x v="6"/>
    <x v="8"/>
    <x v="8"/>
    <x v="4"/>
    <x v="2"/>
    <x v="1"/>
    <x v="3"/>
    <x v="12"/>
    <x v="6"/>
    <x v="2"/>
    <x v="350"/>
  </r>
  <r>
    <x v="397"/>
    <x v="53"/>
    <x v="6"/>
    <x v="8"/>
    <x v="8"/>
    <x v="4"/>
    <x v="2"/>
    <x v="1"/>
    <x v="3"/>
    <x v="12"/>
    <x v="2"/>
    <x v="2"/>
    <x v="351"/>
  </r>
  <r>
    <x v="398"/>
    <x v="54"/>
    <x v="6"/>
    <x v="8"/>
    <x v="8"/>
    <x v="4"/>
    <x v="2"/>
    <x v="1"/>
    <x v="3"/>
    <x v="12"/>
    <x v="3"/>
    <x v="2"/>
    <x v="352"/>
  </r>
  <r>
    <x v="399"/>
    <x v="55"/>
    <x v="6"/>
    <x v="8"/>
    <x v="8"/>
    <x v="4"/>
    <x v="2"/>
    <x v="1"/>
    <x v="3"/>
    <x v="12"/>
    <x v="4"/>
    <x v="2"/>
    <x v="346"/>
  </r>
  <r>
    <x v="400"/>
    <x v="56"/>
    <x v="6"/>
    <x v="8"/>
    <x v="8"/>
    <x v="4"/>
    <x v="2"/>
    <x v="1"/>
    <x v="3"/>
    <x v="12"/>
    <x v="5"/>
    <x v="2"/>
    <x v="353"/>
  </r>
  <r>
    <x v="401"/>
    <x v="45"/>
    <x v="6"/>
    <x v="8"/>
    <x v="8"/>
    <x v="4"/>
    <x v="2"/>
    <x v="1"/>
    <x v="4"/>
    <x v="13"/>
    <x v="1"/>
    <x v="1"/>
    <x v="354"/>
  </r>
  <r>
    <x v="402"/>
    <x v="46"/>
    <x v="6"/>
    <x v="8"/>
    <x v="8"/>
    <x v="4"/>
    <x v="2"/>
    <x v="1"/>
    <x v="4"/>
    <x v="13"/>
    <x v="6"/>
    <x v="1"/>
    <x v="177"/>
  </r>
  <r>
    <x v="403"/>
    <x v="47"/>
    <x v="6"/>
    <x v="8"/>
    <x v="8"/>
    <x v="4"/>
    <x v="2"/>
    <x v="1"/>
    <x v="4"/>
    <x v="13"/>
    <x v="2"/>
    <x v="1"/>
    <x v="355"/>
  </r>
  <r>
    <x v="404"/>
    <x v="48"/>
    <x v="6"/>
    <x v="8"/>
    <x v="8"/>
    <x v="4"/>
    <x v="2"/>
    <x v="1"/>
    <x v="4"/>
    <x v="13"/>
    <x v="3"/>
    <x v="1"/>
    <x v="356"/>
  </r>
  <r>
    <x v="405"/>
    <x v="49"/>
    <x v="6"/>
    <x v="8"/>
    <x v="8"/>
    <x v="4"/>
    <x v="2"/>
    <x v="1"/>
    <x v="4"/>
    <x v="13"/>
    <x v="4"/>
    <x v="1"/>
    <x v="357"/>
  </r>
  <r>
    <x v="406"/>
    <x v="50"/>
    <x v="6"/>
    <x v="8"/>
    <x v="8"/>
    <x v="4"/>
    <x v="2"/>
    <x v="1"/>
    <x v="4"/>
    <x v="13"/>
    <x v="5"/>
    <x v="1"/>
    <x v="358"/>
  </r>
  <r>
    <x v="407"/>
    <x v="51"/>
    <x v="6"/>
    <x v="8"/>
    <x v="8"/>
    <x v="4"/>
    <x v="2"/>
    <x v="1"/>
    <x v="4"/>
    <x v="13"/>
    <x v="1"/>
    <x v="2"/>
    <x v="359"/>
  </r>
  <r>
    <x v="408"/>
    <x v="52"/>
    <x v="6"/>
    <x v="8"/>
    <x v="8"/>
    <x v="4"/>
    <x v="2"/>
    <x v="1"/>
    <x v="4"/>
    <x v="13"/>
    <x v="6"/>
    <x v="2"/>
    <x v="360"/>
  </r>
  <r>
    <x v="409"/>
    <x v="53"/>
    <x v="6"/>
    <x v="8"/>
    <x v="8"/>
    <x v="4"/>
    <x v="2"/>
    <x v="1"/>
    <x v="4"/>
    <x v="13"/>
    <x v="2"/>
    <x v="2"/>
    <x v="361"/>
  </r>
  <r>
    <x v="410"/>
    <x v="54"/>
    <x v="6"/>
    <x v="8"/>
    <x v="8"/>
    <x v="4"/>
    <x v="2"/>
    <x v="1"/>
    <x v="4"/>
    <x v="13"/>
    <x v="3"/>
    <x v="2"/>
    <x v="362"/>
  </r>
  <r>
    <x v="411"/>
    <x v="55"/>
    <x v="6"/>
    <x v="8"/>
    <x v="8"/>
    <x v="4"/>
    <x v="2"/>
    <x v="1"/>
    <x v="4"/>
    <x v="13"/>
    <x v="4"/>
    <x v="2"/>
    <x v="356"/>
  </r>
  <r>
    <x v="412"/>
    <x v="56"/>
    <x v="6"/>
    <x v="8"/>
    <x v="8"/>
    <x v="4"/>
    <x v="2"/>
    <x v="1"/>
    <x v="4"/>
    <x v="13"/>
    <x v="5"/>
    <x v="2"/>
    <x v="363"/>
  </r>
  <r>
    <x v="413"/>
    <x v="45"/>
    <x v="6"/>
    <x v="8"/>
    <x v="8"/>
    <x v="4"/>
    <x v="2"/>
    <x v="1"/>
    <x v="5"/>
    <x v="14"/>
    <x v="1"/>
    <x v="1"/>
    <x v="364"/>
  </r>
  <r>
    <x v="414"/>
    <x v="46"/>
    <x v="6"/>
    <x v="8"/>
    <x v="8"/>
    <x v="4"/>
    <x v="2"/>
    <x v="1"/>
    <x v="5"/>
    <x v="14"/>
    <x v="6"/>
    <x v="1"/>
    <x v="365"/>
  </r>
  <r>
    <x v="415"/>
    <x v="47"/>
    <x v="6"/>
    <x v="8"/>
    <x v="8"/>
    <x v="4"/>
    <x v="2"/>
    <x v="1"/>
    <x v="5"/>
    <x v="14"/>
    <x v="2"/>
    <x v="1"/>
    <x v="366"/>
  </r>
  <r>
    <x v="416"/>
    <x v="48"/>
    <x v="6"/>
    <x v="8"/>
    <x v="8"/>
    <x v="4"/>
    <x v="2"/>
    <x v="1"/>
    <x v="5"/>
    <x v="14"/>
    <x v="3"/>
    <x v="1"/>
    <x v="367"/>
  </r>
  <r>
    <x v="417"/>
    <x v="49"/>
    <x v="6"/>
    <x v="8"/>
    <x v="8"/>
    <x v="4"/>
    <x v="2"/>
    <x v="1"/>
    <x v="5"/>
    <x v="14"/>
    <x v="4"/>
    <x v="1"/>
    <x v="368"/>
  </r>
  <r>
    <x v="418"/>
    <x v="50"/>
    <x v="6"/>
    <x v="8"/>
    <x v="8"/>
    <x v="4"/>
    <x v="2"/>
    <x v="1"/>
    <x v="5"/>
    <x v="14"/>
    <x v="5"/>
    <x v="1"/>
    <x v="369"/>
  </r>
  <r>
    <x v="419"/>
    <x v="51"/>
    <x v="6"/>
    <x v="8"/>
    <x v="8"/>
    <x v="4"/>
    <x v="2"/>
    <x v="1"/>
    <x v="5"/>
    <x v="14"/>
    <x v="1"/>
    <x v="2"/>
    <x v="370"/>
  </r>
  <r>
    <x v="420"/>
    <x v="52"/>
    <x v="6"/>
    <x v="8"/>
    <x v="8"/>
    <x v="4"/>
    <x v="2"/>
    <x v="1"/>
    <x v="5"/>
    <x v="14"/>
    <x v="6"/>
    <x v="2"/>
    <x v="371"/>
  </r>
  <r>
    <x v="421"/>
    <x v="53"/>
    <x v="6"/>
    <x v="8"/>
    <x v="8"/>
    <x v="4"/>
    <x v="2"/>
    <x v="1"/>
    <x v="5"/>
    <x v="14"/>
    <x v="2"/>
    <x v="2"/>
    <x v="372"/>
  </r>
  <r>
    <x v="422"/>
    <x v="54"/>
    <x v="6"/>
    <x v="8"/>
    <x v="8"/>
    <x v="4"/>
    <x v="2"/>
    <x v="1"/>
    <x v="5"/>
    <x v="14"/>
    <x v="3"/>
    <x v="2"/>
    <x v="373"/>
  </r>
  <r>
    <x v="423"/>
    <x v="55"/>
    <x v="6"/>
    <x v="8"/>
    <x v="8"/>
    <x v="4"/>
    <x v="2"/>
    <x v="1"/>
    <x v="5"/>
    <x v="14"/>
    <x v="4"/>
    <x v="2"/>
    <x v="367"/>
  </r>
  <r>
    <x v="424"/>
    <x v="56"/>
    <x v="6"/>
    <x v="8"/>
    <x v="8"/>
    <x v="4"/>
    <x v="2"/>
    <x v="1"/>
    <x v="5"/>
    <x v="14"/>
    <x v="5"/>
    <x v="2"/>
    <x v="374"/>
  </r>
  <r>
    <x v="425"/>
    <x v="45"/>
    <x v="6"/>
    <x v="8"/>
    <x v="8"/>
    <x v="4"/>
    <x v="2"/>
    <x v="1"/>
    <x v="6"/>
    <x v="15"/>
    <x v="1"/>
    <x v="1"/>
    <x v="375"/>
  </r>
  <r>
    <x v="426"/>
    <x v="46"/>
    <x v="6"/>
    <x v="8"/>
    <x v="8"/>
    <x v="4"/>
    <x v="2"/>
    <x v="1"/>
    <x v="6"/>
    <x v="15"/>
    <x v="6"/>
    <x v="1"/>
    <x v="376"/>
  </r>
  <r>
    <x v="427"/>
    <x v="47"/>
    <x v="6"/>
    <x v="8"/>
    <x v="8"/>
    <x v="4"/>
    <x v="2"/>
    <x v="1"/>
    <x v="6"/>
    <x v="15"/>
    <x v="2"/>
    <x v="1"/>
    <x v="307"/>
  </r>
  <r>
    <x v="428"/>
    <x v="48"/>
    <x v="6"/>
    <x v="8"/>
    <x v="8"/>
    <x v="4"/>
    <x v="2"/>
    <x v="1"/>
    <x v="6"/>
    <x v="15"/>
    <x v="3"/>
    <x v="1"/>
    <x v="377"/>
  </r>
  <r>
    <x v="429"/>
    <x v="49"/>
    <x v="6"/>
    <x v="8"/>
    <x v="8"/>
    <x v="4"/>
    <x v="2"/>
    <x v="1"/>
    <x v="6"/>
    <x v="15"/>
    <x v="4"/>
    <x v="1"/>
    <x v="378"/>
  </r>
  <r>
    <x v="430"/>
    <x v="50"/>
    <x v="6"/>
    <x v="8"/>
    <x v="8"/>
    <x v="4"/>
    <x v="2"/>
    <x v="1"/>
    <x v="6"/>
    <x v="15"/>
    <x v="5"/>
    <x v="1"/>
    <x v="379"/>
  </r>
  <r>
    <x v="431"/>
    <x v="51"/>
    <x v="6"/>
    <x v="8"/>
    <x v="8"/>
    <x v="4"/>
    <x v="2"/>
    <x v="1"/>
    <x v="6"/>
    <x v="15"/>
    <x v="1"/>
    <x v="2"/>
    <x v="380"/>
  </r>
  <r>
    <x v="432"/>
    <x v="52"/>
    <x v="6"/>
    <x v="8"/>
    <x v="8"/>
    <x v="4"/>
    <x v="2"/>
    <x v="1"/>
    <x v="6"/>
    <x v="15"/>
    <x v="6"/>
    <x v="2"/>
    <x v="381"/>
  </r>
  <r>
    <x v="433"/>
    <x v="53"/>
    <x v="6"/>
    <x v="8"/>
    <x v="8"/>
    <x v="4"/>
    <x v="2"/>
    <x v="1"/>
    <x v="6"/>
    <x v="15"/>
    <x v="2"/>
    <x v="2"/>
    <x v="382"/>
  </r>
  <r>
    <x v="434"/>
    <x v="54"/>
    <x v="6"/>
    <x v="8"/>
    <x v="8"/>
    <x v="4"/>
    <x v="2"/>
    <x v="1"/>
    <x v="6"/>
    <x v="15"/>
    <x v="3"/>
    <x v="2"/>
    <x v="383"/>
  </r>
  <r>
    <x v="435"/>
    <x v="55"/>
    <x v="6"/>
    <x v="8"/>
    <x v="8"/>
    <x v="4"/>
    <x v="2"/>
    <x v="1"/>
    <x v="6"/>
    <x v="15"/>
    <x v="4"/>
    <x v="2"/>
    <x v="377"/>
  </r>
  <r>
    <x v="436"/>
    <x v="56"/>
    <x v="6"/>
    <x v="8"/>
    <x v="8"/>
    <x v="4"/>
    <x v="2"/>
    <x v="1"/>
    <x v="6"/>
    <x v="15"/>
    <x v="5"/>
    <x v="2"/>
    <x v="384"/>
  </r>
  <r>
    <x v="437"/>
    <x v="45"/>
    <x v="6"/>
    <x v="8"/>
    <x v="8"/>
    <x v="4"/>
    <x v="2"/>
    <x v="1"/>
    <x v="7"/>
    <x v="16"/>
    <x v="1"/>
    <x v="1"/>
    <x v="385"/>
  </r>
  <r>
    <x v="438"/>
    <x v="46"/>
    <x v="6"/>
    <x v="8"/>
    <x v="8"/>
    <x v="4"/>
    <x v="2"/>
    <x v="1"/>
    <x v="7"/>
    <x v="16"/>
    <x v="6"/>
    <x v="1"/>
    <x v="386"/>
  </r>
  <r>
    <x v="439"/>
    <x v="47"/>
    <x v="6"/>
    <x v="8"/>
    <x v="8"/>
    <x v="4"/>
    <x v="2"/>
    <x v="1"/>
    <x v="7"/>
    <x v="16"/>
    <x v="2"/>
    <x v="1"/>
    <x v="387"/>
  </r>
  <r>
    <x v="440"/>
    <x v="48"/>
    <x v="6"/>
    <x v="8"/>
    <x v="8"/>
    <x v="4"/>
    <x v="2"/>
    <x v="1"/>
    <x v="7"/>
    <x v="16"/>
    <x v="3"/>
    <x v="1"/>
    <x v="388"/>
  </r>
  <r>
    <x v="441"/>
    <x v="49"/>
    <x v="6"/>
    <x v="8"/>
    <x v="8"/>
    <x v="4"/>
    <x v="2"/>
    <x v="1"/>
    <x v="7"/>
    <x v="16"/>
    <x v="4"/>
    <x v="1"/>
    <x v="389"/>
  </r>
  <r>
    <x v="442"/>
    <x v="50"/>
    <x v="6"/>
    <x v="8"/>
    <x v="8"/>
    <x v="4"/>
    <x v="2"/>
    <x v="1"/>
    <x v="7"/>
    <x v="16"/>
    <x v="5"/>
    <x v="1"/>
    <x v="390"/>
  </r>
  <r>
    <x v="443"/>
    <x v="51"/>
    <x v="6"/>
    <x v="8"/>
    <x v="8"/>
    <x v="4"/>
    <x v="2"/>
    <x v="1"/>
    <x v="7"/>
    <x v="16"/>
    <x v="1"/>
    <x v="2"/>
    <x v="391"/>
  </r>
  <r>
    <x v="444"/>
    <x v="52"/>
    <x v="6"/>
    <x v="8"/>
    <x v="8"/>
    <x v="4"/>
    <x v="2"/>
    <x v="1"/>
    <x v="7"/>
    <x v="16"/>
    <x v="6"/>
    <x v="2"/>
    <x v="392"/>
  </r>
  <r>
    <x v="445"/>
    <x v="53"/>
    <x v="6"/>
    <x v="8"/>
    <x v="8"/>
    <x v="4"/>
    <x v="2"/>
    <x v="1"/>
    <x v="7"/>
    <x v="16"/>
    <x v="2"/>
    <x v="2"/>
    <x v="393"/>
  </r>
  <r>
    <x v="446"/>
    <x v="54"/>
    <x v="6"/>
    <x v="8"/>
    <x v="8"/>
    <x v="4"/>
    <x v="2"/>
    <x v="1"/>
    <x v="7"/>
    <x v="16"/>
    <x v="3"/>
    <x v="2"/>
    <x v="394"/>
  </r>
  <r>
    <x v="447"/>
    <x v="55"/>
    <x v="6"/>
    <x v="8"/>
    <x v="8"/>
    <x v="4"/>
    <x v="2"/>
    <x v="1"/>
    <x v="7"/>
    <x v="16"/>
    <x v="4"/>
    <x v="2"/>
    <x v="388"/>
  </r>
  <r>
    <x v="448"/>
    <x v="56"/>
    <x v="6"/>
    <x v="8"/>
    <x v="8"/>
    <x v="4"/>
    <x v="2"/>
    <x v="1"/>
    <x v="7"/>
    <x v="16"/>
    <x v="5"/>
    <x v="2"/>
    <x v="395"/>
  </r>
  <r>
    <x v="449"/>
    <x v="57"/>
    <x v="6"/>
    <x v="9"/>
    <x v="9"/>
    <x v="6"/>
    <x v="2"/>
    <x v="1"/>
    <x v="0"/>
    <x v="25"/>
    <x v="1"/>
    <x v="1"/>
    <x v="396"/>
  </r>
  <r>
    <x v="450"/>
    <x v="58"/>
    <x v="6"/>
    <x v="9"/>
    <x v="9"/>
    <x v="6"/>
    <x v="2"/>
    <x v="1"/>
    <x v="0"/>
    <x v="25"/>
    <x v="2"/>
    <x v="1"/>
    <x v="397"/>
  </r>
  <r>
    <x v="451"/>
    <x v="59"/>
    <x v="6"/>
    <x v="9"/>
    <x v="9"/>
    <x v="6"/>
    <x v="2"/>
    <x v="1"/>
    <x v="0"/>
    <x v="25"/>
    <x v="3"/>
    <x v="1"/>
    <x v="398"/>
  </r>
  <r>
    <x v="452"/>
    <x v="60"/>
    <x v="6"/>
    <x v="9"/>
    <x v="9"/>
    <x v="6"/>
    <x v="2"/>
    <x v="1"/>
    <x v="0"/>
    <x v="25"/>
    <x v="4"/>
    <x v="1"/>
    <x v="399"/>
  </r>
  <r>
    <x v="453"/>
    <x v="61"/>
    <x v="6"/>
    <x v="9"/>
    <x v="9"/>
    <x v="6"/>
    <x v="2"/>
    <x v="1"/>
    <x v="0"/>
    <x v="25"/>
    <x v="5"/>
    <x v="1"/>
    <x v="400"/>
  </r>
  <r>
    <x v="454"/>
    <x v="62"/>
    <x v="6"/>
    <x v="9"/>
    <x v="9"/>
    <x v="6"/>
    <x v="2"/>
    <x v="1"/>
    <x v="0"/>
    <x v="25"/>
    <x v="1"/>
    <x v="2"/>
    <x v="401"/>
  </r>
  <r>
    <x v="455"/>
    <x v="63"/>
    <x v="6"/>
    <x v="9"/>
    <x v="9"/>
    <x v="6"/>
    <x v="2"/>
    <x v="1"/>
    <x v="0"/>
    <x v="25"/>
    <x v="2"/>
    <x v="2"/>
    <x v="402"/>
  </r>
  <r>
    <x v="456"/>
    <x v="64"/>
    <x v="6"/>
    <x v="9"/>
    <x v="9"/>
    <x v="6"/>
    <x v="2"/>
    <x v="1"/>
    <x v="0"/>
    <x v="25"/>
    <x v="3"/>
    <x v="2"/>
    <x v="403"/>
  </r>
  <r>
    <x v="457"/>
    <x v="65"/>
    <x v="6"/>
    <x v="9"/>
    <x v="9"/>
    <x v="6"/>
    <x v="2"/>
    <x v="1"/>
    <x v="0"/>
    <x v="25"/>
    <x v="4"/>
    <x v="2"/>
    <x v="398"/>
  </r>
  <r>
    <x v="458"/>
    <x v="66"/>
    <x v="6"/>
    <x v="9"/>
    <x v="9"/>
    <x v="6"/>
    <x v="2"/>
    <x v="1"/>
    <x v="0"/>
    <x v="25"/>
    <x v="5"/>
    <x v="2"/>
    <x v="404"/>
  </r>
  <r>
    <x v="459"/>
    <x v="57"/>
    <x v="6"/>
    <x v="9"/>
    <x v="9"/>
    <x v="6"/>
    <x v="2"/>
    <x v="1"/>
    <x v="1"/>
    <x v="26"/>
    <x v="1"/>
    <x v="1"/>
    <x v="405"/>
  </r>
  <r>
    <x v="460"/>
    <x v="58"/>
    <x v="6"/>
    <x v="9"/>
    <x v="9"/>
    <x v="6"/>
    <x v="2"/>
    <x v="1"/>
    <x v="1"/>
    <x v="26"/>
    <x v="2"/>
    <x v="1"/>
    <x v="406"/>
  </r>
  <r>
    <x v="461"/>
    <x v="59"/>
    <x v="6"/>
    <x v="9"/>
    <x v="9"/>
    <x v="6"/>
    <x v="2"/>
    <x v="1"/>
    <x v="1"/>
    <x v="26"/>
    <x v="3"/>
    <x v="1"/>
    <x v="407"/>
  </r>
  <r>
    <x v="462"/>
    <x v="60"/>
    <x v="6"/>
    <x v="9"/>
    <x v="9"/>
    <x v="6"/>
    <x v="2"/>
    <x v="1"/>
    <x v="1"/>
    <x v="26"/>
    <x v="4"/>
    <x v="1"/>
    <x v="408"/>
  </r>
  <r>
    <x v="463"/>
    <x v="61"/>
    <x v="6"/>
    <x v="9"/>
    <x v="9"/>
    <x v="6"/>
    <x v="2"/>
    <x v="1"/>
    <x v="1"/>
    <x v="26"/>
    <x v="5"/>
    <x v="1"/>
    <x v="409"/>
  </r>
  <r>
    <x v="464"/>
    <x v="62"/>
    <x v="6"/>
    <x v="9"/>
    <x v="9"/>
    <x v="6"/>
    <x v="2"/>
    <x v="1"/>
    <x v="1"/>
    <x v="26"/>
    <x v="1"/>
    <x v="2"/>
    <x v="410"/>
  </r>
  <r>
    <x v="465"/>
    <x v="63"/>
    <x v="6"/>
    <x v="9"/>
    <x v="9"/>
    <x v="6"/>
    <x v="2"/>
    <x v="1"/>
    <x v="1"/>
    <x v="26"/>
    <x v="2"/>
    <x v="2"/>
    <x v="411"/>
  </r>
  <r>
    <x v="466"/>
    <x v="64"/>
    <x v="6"/>
    <x v="9"/>
    <x v="9"/>
    <x v="6"/>
    <x v="2"/>
    <x v="1"/>
    <x v="1"/>
    <x v="26"/>
    <x v="3"/>
    <x v="2"/>
    <x v="412"/>
  </r>
  <r>
    <x v="467"/>
    <x v="65"/>
    <x v="6"/>
    <x v="9"/>
    <x v="9"/>
    <x v="6"/>
    <x v="2"/>
    <x v="1"/>
    <x v="1"/>
    <x v="26"/>
    <x v="4"/>
    <x v="2"/>
    <x v="407"/>
  </r>
  <r>
    <x v="468"/>
    <x v="66"/>
    <x v="6"/>
    <x v="9"/>
    <x v="9"/>
    <x v="6"/>
    <x v="2"/>
    <x v="1"/>
    <x v="1"/>
    <x v="26"/>
    <x v="5"/>
    <x v="2"/>
    <x v="413"/>
  </r>
  <r>
    <x v="469"/>
    <x v="57"/>
    <x v="6"/>
    <x v="9"/>
    <x v="9"/>
    <x v="6"/>
    <x v="2"/>
    <x v="1"/>
    <x v="2"/>
    <x v="27"/>
    <x v="1"/>
    <x v="1"/>
    <x v="414"/>
  </r>
  <r>
    <x v="470"/>
    <x v="58"/>
    <x v="6"/>
    <x v="9"/>
    <x v="9"/>
    <x v="6"/>
    <x v="2"/>
    <x v="1"/>
    <x v="2"/>
    <x v="27"/>
    <x v="2"/>
    <x v="1"/>
    <x v="415"/>
  </r>
  <r>
    <x v="471"/>
    <x v="59"/>
    <x v="6"/>
    <x v="9"/>
    <x v="9"/>
    <x v="6"/>
    <x v="2"/>
    <x v="1"/>
    <x v="2"/>
    <x v="27"/>
    <x v="3"/>
    <x v="1"/>
    <x v="416"/>
  </r>
  <r>
    <x v="472"/>
    <x v="60"/>
    <x v="6"/>
    <x v="9"/>
    <x v="9"/>
    <x v="6"/>
    <x v="2"/>
    <x v="1"/>
    <x v="2"/>
    <x v="27"/>
    <x v="4"/>
    <x v="1"/>
    <x v="417"/>
  </r>
  <r>
    <x v="473"/>
    <x v="61"/>
    <x v="6"/>
    <x v="9"/>
    <x v="9"/>
    <x v="6"/>
    <x v="2"/>
    <x v="1"/>
    <x v="2"/>
    <x v="27"/>
    <x v="5"/>
    <x v="1"/>
    <x v="418"/>
  </r>
  <r>
    <x v="474"/>
    <x v="62"/>
    <x v="6"/>
    <x v="9"/>
    <x v="9"/>
    <x v="6"/>
    <x v="2"/>
    <x v="1"/>
    <x v="2"/>
    <x v="27"/>
    <x v="1"/>
    <x v="2"/>
    <x v="419"/>
  </r>
  <r>
    <x v="475"/>
    <x v="63"/>
    <x v="6"/>
    <x v="9"/>
    <x v="9"/>
    <x v="6"/>
    <x v="2"/>
    <x v="1"/>
    <x v="2"/>
    <x v="27"/>
    <x v="2"/>
    <x v="2"/>
    <x v="420"/>
  </r>
  <r>
    <x v="476"/>
    <x v="64"/>
    <x v="6"/>
    <x v="9"/>
    <x v="9"/>
    <x v="6"/>
    <x v="2"/>
    <x v="1"/>
    <x v="2"/>
    <x v="27"/>
    <x v="3"/>
    <x v="2"/>
    <x v="354"/>
  </r>
  <r>
    <x v="477"/>
    <x v="65"/>
    <x v="6"/>
    <x v="9"/>
    <x v="9"/>
    <x v="6"/>
    <x v="2"/>
    <x v="1"/>
    <x v="2"/>
    <x v="27"/>
    <x v="4"/>
    <x v="2"/>
    <x v="416"/>
  </r>
  <r>
    <x v="478"/>
    <x v="66"/>
    <x v="6"/>
    <x v="9"/>
    <x v="9"/>
    <x v="6"/>
    <x v="2"/>
    <x v="1"/>
    <x v="2"/>
    <x v="27"/>
    <x v="5"/>
    <x v="2"/>
    <x v="421"/>
  </r>
  <r>
    <x v="479"/>
    <x v="57"/>
    <x v="6"/>
    <x v="9"/>
    <x v="9"/>
    <x v="6"/>
    <x v="2"/>
    <x v="1"/>
    <x v="3"/>
    <x v="28"/>
    <x v="1"/>
    <x v="1"/>
    <x v="422"/>
  </r>
  <r>
    <x v="480"/>
    <x v="58"/>
    <x v="6"/>
    <x v="9"/>
    <x v="9"/>
    <x v="6"/>
    <x v="2"/>
    <x v="1"/>
    <x v="3"/>
    <x v="28"/>
    <x v="2"/>
    <x v="1"/>
    <x v="423"/>
  </r>
  <r>
    <x v="481"/>
    <x v="59"/>
    <x v="6"/>
    <x v="9"/>
    <x v="9"/>
    <x v="6"/>
    <x v="2"/>
    <x v="1"/>
    <x v="3"/>
    <x v="28"/>
    <x v="3"/>
    <x v="1"/>
    <x v="424"/>
  </r>
  <r>
    <x v="482"/>
    <x v="60"/>
    <x v="6"/>
    <x v="9"/>
    <x v="9"/>
    <x v="6"/>
    <x v="2"/>
    <x v="1"/>
    <x v="3"/>
    <x v="28"/>
    <x v="4"/>
    <x v="1"/>
    <x v="425"/>
  </r>
  <r>
    <x v="483"/>
    <x v="61"/>
    <x v="6"/>
    <x v="9"/>
    <x v="9"/>
    <x v="6"/>
    <x v="2"/>
    <x v="1"/>
    <x v="3"/>
    <x v="28"/>
    <x v="5"/>
    <x v="1"/>
    <x v="426"/>
  </r>
  <r>
    <x v="484"/>
    <x v="62"/>
    <x v="6"/>
    <x v="9"/>
    <x v="9"/>
    <x v="6"/>
    <x v="2"/>
    <x v="1"/>
    <x v="3"/>
    <x v="28"/>
    <x v="1"/>
    <x v="2"/>
    <x v="427"/>
  </r>
  <r>
    <x v="485"/>
    <x v="63"/>
    <x v="6"/>
    <x v="9"/>
    <x v="9"/>
    <x v="6"/>
    <x v="2"/>
    <x v="1"/>
    <x v="3"/>
    <x v="28"/>
    <x v="2"/>
    <x v="2"/>
    <x v="428"/>
  </r>
  <r>
    <x v="486"/>
    <x v="64"/>
    <x v="6"/>
    <x v="9"/>
    <x v="9"/>
    <x v="6"/>
    <x v="2"/>
    <x v="1"/>
    <x v="3"/>
    <x v="28"/>
    <x v="3"/>
    <x v="2"/>
    <x v="429"/>
  </r>
  <r>
    <x v="487"/>
    <x v="65"/>
    <x v="6"/>
    <x v="9"/>
    <x v="9"/>
    <x v="6"/>
    <x v="2"/>
    <x v="1"/>
    <x v="3"/>
    <x v="28"/>
    <x v="4"/>
    <x v="2"/>
    <x v="424"/>
  </r>
  <r>
    <x v="488"/>
    <x v="66"/>
    <x v="6"/>
    <x v="9"/>
    <x v="9"/>
    <x v="6"/>
    <x v="2"/>
    <x v="1"/>
    <x v="3"/>
    <x v="28"/>
    <x v="5"/>
    <x v="2"/>
    <x v="345"/>
  </r>
  <r>
    <x v="489"/>
    <x v="57"/>
    <x v="6"/>
    <x v="9"/>
    <x v="9"/>
    <x v="6"/>
    <x v="2"/>
    <x v="1"/>
    <x v="4"/>
    <x v="29"/>
    <x v="1"/>
    <x v="1"/>
    <x v="430"/>
  </r>
  <r>
    <x v="490"/>
    <x v="58"/>
    <x v="6"/>
    <x v="9"/>
    <x v="9"/>
    <x v="6"/>
    <x v="2"/>
    <x v="1"/>
    <x v="4"/>
    <x v="29"/>
    <x v="2"/>
    <x v="1"/>
    <x v="431"/>
  </r>
  <r>
    <x v="491"/>
    <x v="59"/>
    <x v="6"/>
    <x v="9"/>
    <x v="9"/>
    <x v="6"/>
    <x v="2"/>
    <x v="1"/>
    <x v="4"/>
    <x v="29"/>
    <x v="3"/>
    <x v="1"/>
    <x v="432"/>
  </r>
  <r>
    <x v="492"/>
    <x v="60"/>
    <x v="6"/>
    <x v="9"/>
    <x v="9"/>
    <x v="6"/>
    <x v="2"/>
    <x v="1"/>
    <x v="4"/>
    <x v="29"/>
    <x v="4"/>
    <x v="1"/>
    <x v="433"/>
  </r>
  <r>
    <x v="493"/>
    <x v="61"/>
    <x v="6"/>
    <x v="9"/>
    <x v="9"/>
    <x v="6"/>
    <x v="2"/>
    <x v="1"/>
    <x v="4"/>
    <x v="29"/>
    <x v="5"/>
    <x v="1"/>
    <x v="434"/>
  </r>
  <r>
    <x v="494"/>
    <x v="62"/>
    <x v="6"/>
    <x v="9"/>
    <x v="9"/>
    <x v="6"/>
    <x v="2"/>
    <x v="1"/>
    <x v="4"/>
    <x v="29"/>
    <x v="1"/>
    <x v="2"/>
    <x v="435"/>
  </r>
  <r>
    <x v="495"/>
    <x v="63"/>
    <x v="6"/>
    <x v="9"/>
    <x v="9"/>
    <x v="6"/>
    <x v="2"/>
    <x v="1"/>
    <x v="4"/>
    <x v="29"/>
    <x v="2"/>
    <x v="2"/>
    <x v="436"/>
  </r>
  <r>
    <x v="496"/>
    <x v="64"/>
    <x v="6"/>
    <x v="9"/>
    <x v="9"/>
    <x v="6"/>
    <x v="2"/>
    <x v="1"/>
    <x v="4"/>
    <x v="29"/>
    <x v="3"/>
    <x v="2"/>
    <x v="437"/>
  </r>
  <r>
    <x v="497"/>
    <x v="65"/>
    <x v="6"/>
    <x v="9"/>
    <x v="9"/>
    <x v="6"/>
    <x v="2"/>
    <x v="1"/>
    <x v="4"/>
    <x v="29"/>
    <x v="4"/>
    <x v="2"/>
    <x v="432"/>
  </r>
  <r>
    <x v="498"/>
    <x v="66"/>
    <x v="6"/>
    <x v="9"/>
    <x v="9"/>
    <x v="6"/>
    <x v="2"/>
    <x v="1"/>
    <x v="4"/>
    <x v="29"/>
    <x v="5"/>
    <x v="2"/>
    <x v="438"/>
  </r>
  <r>
    <x v="499"/>
    <x v="57"/>
    <x v="6"/>
    <x v="9"/>
    <x v="9"/>
    <x v="6"/>
    <x v="2"/>
    <x v="1"/>
    <x v="5"/>
    <x v="30"/>
    <x v="1"/>
    <x v="1"/>
    <x v="439"/>
  </r>
  <r>
    <x v="500"/>
    <x v="58"/>
    <x v="6"/>
    <x v="9"/>
    <x v="9"/>
    <x v="6"/>
    <x v="2"/>
    <x v="1"/>
    <x v="5"/>
    <x v="30"/>
    <x v="2"/>
    <x v="1"/>
    <x v="440"/>
  </r>
  <r>
    <x v="501"/>
    <x v="59"/>
    <x v="6"/>
    <x v="9"/>
    <x v="9"/>
    <x v="6"/>
    <x v="2"/>
    <x v="1"/>
    <x v="5"/>
    <x v="30"/>
    <x v="3"/>
    <x v="1"/>
    <x v="441"/>
  </r>
  <r>
    <x v="502"/>
    <x v="60"/>
    <x v="6"/>
    <x v="9"/>
    <x v="9"/>
    <x v="6"/>
    <x v="2"/>
    <x v="1"/>
    <x v="5"/>
    <x v="30"/>
    <x v="4"/>
    <x v="1"/>
    <x v="442"/>
  </r>
  <r>
    <x v="503"/>
    <x v="61"/>
    <x v="6"/>
    <x v="9"/>
    <x v="9"/>
    <x v="6"/>
    <x v="2"/>
    <x v="1"/>
    <x v="5"/>
    <x v="30"/>
    <x v="5"/>
    <x v="1"/>
    <x v="443"/>
  </r>
  <r>
    <x v="504"/>
    <x v="62"/>
    <x v="6"/>
    <x v="9"/>
    <x v="9"/>
    <x v="6"/>
    <x v="2"/>
    <x v="1"/>
    <x v="5"/>
    <x v="30"/>
    <x v="1"/>
    <x v="2"/>
    <x v="444"/>
  </r>
  <r>
    <x v="505"/>
    <x v="63"/>
    <x v="6"/>
    <x v="9"/>
    <x v="9"/>
    <x v="6"/>
    <x v="2"/>
    <x v="1"/>
    <x v="5"/>
    <x v="30"/>
    <x v="2"/>
    <x v="2"/>
    <x v="445"/>
  </r>
  <r>
    <x v="506"/>
    <x v="64"/>
    <x v="6"/>
    <x v="9"/>
    <x v="9"/>
    <x v="6"/>
    <x v="2"/>
    <x v="1"/>
    <x v="5"/>
    <x v="30"/>
    <x v="3"/>
    <x v="2"/>
    <x v="446"/>
  </r>
  <r>
    <x v="507"/>
    <x v="65"/>
    <x v="6"/>
    <x v="9"/>
    <x v="9"/>
    <x v="6"/>
    <x v="2"/>
    <x v="1"/>
    <x v="5"/>
    <x v="30"/>
    <x v="4"/>
    <x v="2"/>
    <x v="441"/>
  </r>
  <r>
    <x v="508"/>
    <x v="66"/>
    <x v="6"/>
    <x v="9"/>
    <x v="9"/>
    <x v="6"/>
    <x v="2"/>
    <x v="1"/>
    <x v="5"/>
    <x v="30"/>
    <x v="5"/>
    <x v="2"/>
    <x v="447"/>
  </r>
  <r>
    <x v="509"/>
    <x v="57"/>
    <x v="6"/>
    <x v="9"/>
    <x v="9"/>
    <x v="6"/>
    <x v="2"/>
    <x v="1"/>
    <x v="6"/>
    <x v="31"/>
    <x v="1"/>
    <x v="1"/>
    <x v="448"/>
  </r>
  <r>
    <x v="510"/>
    <x v="58"/>
    <x v="6"/>
    <x v="9"/>
    <x v="9"/>
    <x v="6"/>
    <x v="2"/>
    <x v="1"/>
    <x v="6"/>
    <x v="31"/>
    <x v="2"/>
    <x v="1"/>
    <x v="449"/>
  </r>
  <r>
    <x v="511"/>
    <x v="59"/>
    <x v="6"/>
    <x v="9"/>
    <x v="9"/>
    <x v="6"/>
    <x v="2"/>
    <x v="1"/>
    <x v="6"/>
    <x v="31"/>
    <x v="3"/>
    <x v="1"/>
    <x v="450"/>
  </r>
  <r>
    <x v="512"/>
    <x v="60"/>
    <x v="6"/>
    <x v="9"/>
    <x v="9"/>
    <x v="6"/>
    <x v="2"/>
    <x v="1"/>
    <x v="6"/>
    <x v="31"/>
    <x v="4"/>
    <x v="1"/>
    <x v="451"/>
  </r>
  <r>
    <x v="513"/>
    <x v="61"/>
    <x v="6"/>
    <x v="9"/>
    <x v="9"/>
    <x v="6"/>
    <x v="2"/>
    <x v="1"/>
    <x v="6"/>
    <x v="31"/>
    <x v="5"/>
    <x v="1"/>
    <x v="452"/>
  </r>
  <r>
    <x v="514"/>
    <x v="62"/>
    <x v="6"/>
    <x v="9"/>
    <x v="9"/>
    <x v="6"/>
    <x v="2"/>
    <x v="1"/>
    <x v="6"/>
    <x v="31"/>
    <x v="1"/>
    <x v="2"/>
    <x v="453"/>
  </r>
  <r>
    <x v="515"/>
    <x v="63"/>
    <x v="6"/>
    <x v="9"/>
    <x v="9"/>
    <x v="6"/>
    <x v="2"/>
    <x v="1"/>
    <x v="6"/>
    <x v="31"/>
    <x v="2"/>
    <x v="2"/>
    <x v="454"/>
  </r>
  <r>
    <x v="516"/>
    <x v="64"/>
    <x v="6"/>
    <x v="9"/>
    <x v="9"/>
    <x v="6"/>
    <x v="2"/>
    <x v="1"/>
    <x v="6"/>
    <x v="31"/>
    <x v="3"/>
    <x v="2"/>
    <x v="455"/>
  </r>
  <r>
    <x v="517"/>
    <x v="65"/>
    <x v="6"/>
    <x v="9"/>
    <x v="9"/>
    <x v="6"/>
    <x v="2"/>
    <x v="1"/>
    <x v="6"/>
    <x v="31"/>
    <x v="4"/>
    <x v="2"/>
    <x v="450"/>
  </r>
  <r>
    <x v="518"/>
    <x v="66"/>
    <x v="6"/>
    <x v="9"/>
    <x v="9"/>
    <x v="6"/>
    <x v="2"/>
    <x v="1"/>
    <x v="6"/>
    <x v="31"/>
    <x v="5"/>
    <x v="2"/>
    <x v="456"/>
  </r>
  <r>
    <x v="519"/>
    <x v="57"/>
    <x v="6"/>
    <x v="9"/>
    <x v="9"/>
    <x v="6"/>
    <x v="2"/>
    <x v="1"/>
    <x v="7"/>
    <x v="32"/>
    <x v="1"/>
    <x v="1"/>
    <x v="457"/>
  </r>
  <r>
    <x v="520"/>
    <x v="58"/>
    <x v="6"/>
    <x v="9"/>
    <x v="9"/>
    <x v="6"/>
    <x v="2"/>
    <x v="1"/>
    <x v="7"/>
    <x v="32"/>
    <x v="2"/>
    <x v="1"/>
    <x v="458"/>
  </r>
  <r>
    <x v="521"/>
    <x v="59"/>
    <x v="6"/>
    <x v="9"/>
    <x v="9"/>
    <x v="6"/>
    <x v="2"/>
    <x v="1"/>
    <x v="7"/>
    <x v="32"/>
    <x v="3"/>
    <x v="1"/>
    <x v="459"/>
  </r>
  <r>
    <x v="522"/>
    <x v="60"/>
    <x v="6"/>
    <x v="9"/>
    <x v="9"/>
    <x v="6"/>
    <x v="2"/>
    <x v="1"/>
    <x v="7"/>
    <x v="32"/>
    <x v="4"/>
    <x v="1"/>
    <x v="460"/>
  </r>
  <r>
    <x v="523"/>
    <x v="61"/>
    <x v="6"/>
    <x v="9"/>
    <x v="9"/>
    <x v="6"/>
    <x v="2"/>
    <x v="1"/>
    <x v="7"/>
    <x v="32"/>
    <x v="5"/>
    <x v="1"/>
    <x v="461"/>
  </r>
  <r>
    <x v="524"/>
    <x v="62"/>
    <x v="6"/>
    <x v="9"/>
    <x v="9"/>
    <x v="6"/>
    <x v="2"/>
    <x v="1"/>
    <x v="7"/>
    <x v="32"/>
    <x v="1"/>
    <x v="2"/>
    <x v="462"/>
  </r>
  <r>
    <x v="525"/>
    <x v="63"/>
    <x v="6"/>
    <x v="9"/>
    <x v="9"/>
    <x v="6"/>
    <x v="2"/>
    <x v="1"/>
    <x v="7"/>
    <x v="32"/>
    <x v="2"/>
    <x v="2"/>
    <x v="463"/>
  </r>
  <r>
    <x v="526"/>
    <x v="64"/>
    <x v="6"/>
    <x v="9"/>
    <x v="9"/>
    <x v="6"/>
    <x v="2"/>
    <x v="1"/>
    <x v="7"/>
    <x v="32"/>
    <x v="3"/>
    <x v="2"/>
    <x v="464"/>
  </r>
  <r>
    <x v="527"/>
    <x v="65"/>
    <x v="6"/>
    <x v="9"/>
    <x v="9"/>
    <x v="6"/>
    <x v="2"/>
    <x v="1"/>
    <x v="7"/>
    <x v="32"/>
    <x v="4"/>
    <x v="2"/>
    <x v="459"/>
  </r>
  <r>
    <x v="528"/>
    <x v="66"/>
    <x v="6"/>
    <x v="9"/>
    <x v="9"/>
    <x v="6"/>
    <x v="2"/>
    <x v="1"/>
    <x v="7"/>
    <x v="32"/>
    <x v="5"/>
    <x v="2"/>
    <x v="465"/>
  </r>
  <r>
    <x v="529"/>
    <x v="67"/>
    <x v="7"/>
    <x v="10"/>
    <x v="10"/>
    <x v="4"/>
    <x v="3"/>
    <x v="1"/>
    <x v="8"/>
    <x v="33"/>
    <x v="1"/>
    <x v="1"/>
    <x v="466"/>
  </r>
  <r>
    <x v="530"/>
    <x v="68"/>
    <x v="7"/>
    <x v="10"/>
    <x v="10"/>
    <x v="4"/>
    <x v="3"/>
    <x v="1"/>
    <x v="8"/>
    <x v="33"/>
    <x v="2"/>
    <x v="1"/>
    <x v="467"/>
  </r>
  <r>
    <x v="531"/>
    <x v="69"/>
    <x v="7"/>
    <x v="10"/>
    <x v="10"/>
    <x v="4"/>
    <x v="3"/>
    <x v="1"/>
    <x v="8"/>
    <x v="33"/>
    <x v="3"/>
    <x v="1"/>
    <x v="468"/>
  </r>
  <r>
    <x v="532"/>
    <x v="70"/>
    <x v="7"/>
    <x v="10"/>
    <x v="10"/>
    <x v="4"/>
    <x v="3"/>
    <x v="1"/>
    <x v="8"/>
    <x v="33"/>
    <x v="4"/>
    <x v="1"/>
    <x v="469"/>
  </r>
  <r>
    <x v="533"/>
    <x v="71"/>
    <x v="7"/>
    <x v="10"/>
    <x v="10"/>
    <x v="4"/>
    <x v="3"/>
    <x v="1"/>
    <x v="8"/>
    <x v="33"/>
    <x v="5"/>
    <x v="1"/>
    <x v="470"/>
  </r>
  <r>
    <x v="534"/>
    <x v="72"/>
    <x v="7"/>
    <x v="10"/>
    <x v="10"/>
    <x v="4"/>
    <x v="3"/>
    <x v="1"/>
    <x v="8"/>
    <x v="33"/>
    <x v="1"/>
    <x v="2"/>
    <x v="471"/>
  </r>
  <r>
    <x v="535"/>
    <x v="73"/>
    <x v="7"/>
    <x v="10"/>
    <x v="10"/>
    <x v="4"/>
    <x v="3"/>
    <x v="1"/>
    <x v="8"/>
    <x v="33"/>
    <x v="2"/>
    <x v="2"/>
    <x v="472"/>
  </r>
  <r>
    <x v="536"/>
    <x v="74"/>
    <x v="7"/>
    <x v="10"/>
    <x v="10"/>
    <x v="4"/>
    <x v="3"/>
    <x v="1"/>
    <x v="8"/>
    <x v="33"/>
    <x v="3"/>
    <x v="2"/>
    <x v="473"/>
  </r>
  <r>
    <x v="537"/>
    <x v="75"/>
    <x v="7"/>
    <x v="10"/>
    <x v="10"/>
    <x v="4"/>
    <x v="3"/>
    <x v="1"/>
    <x v="8"/>
    <x v="33"/>
    <x v="4"/>
    <x v="2"/>
    <x v="468"/>
  </r>
  <r>
    <x v="538"/>
    <x v="76"/>
    <x v="7"/>
    <x v="10"/>
    <x v="10"/>
    <x v="4"/>
    <x v="3"/>
    <x v="1"/>
    <x v="8"/>
    <x v="33"/>
    <x v="5"/>
    <x v="2"/>
    <x v="474"/>
  </r>
  <r>
    <x v="539"/>
    <x v="67"/>
    <x v="7"/>
    <x v="10"/>
    <x v="10"/>
    <x v="4"/>
    <x v="3"/>
    <x v="1"/>
    <x v="0"/>
    <x v="9"/>
    <x v="1"/>
    <x v="1"/>
    <x v="475"/>
  </r>
  <r>
    <x v="540"/>
    <x v="68"/>
    <x v="7"/>
    <x v="10"/>
    <x v="10"/>
    <x v="4"/>
    <x v="3"/>
    <x v="1"/>
    <x v="0"/>
    <x v="9"/>
    <x v="2"/>
    <x v="1"/>
    <x v="476"/>
  </r>
  <r>
    <x v="541"/>
    <x v="69"/>
    <x v="7"/>
    <x v="10"/>
    <x v="10"/>
    <x v="4"/>
    <x v="3"/>
    <x v="1"/>
    <x v="0"/>
    <x v="9"/>
    <x v="3"/>
    <x v="1"/>
    <x v="477"/>
  </r>
  <r>
    <x v="542"/>
    <x v="70"/>
    <x v="7"/>
    <x v="10"/>
    <x v="10"/>
    <x v="4"/>
    <x v="3"/>
    <x v="1"/>
    <x v="0"/>
    <x v="9"/>
    <x v="4"/>
    <x v="1"/>
    <x v="478"/>
  </r>
  <r>
    <x v="543"/>
    <x v="71"/>
    <x v="7"/>
    <x v="10"/>
    <x v="10"/>
    <x v="4"/>
    <x v="3"/>
    <x v="1"/>
    <x v="0"/>
    <x v="9"/>
    <x v="5"/>
    <x v="1"/>
    <x v="479"/>
  </r>
  <r>
    <x v="544"/>
    <x v="72"/>
    <x v="7"/>
    <x v="10"/>
    <x v="10"/>
    <x v="4"/>
    <x v="3"/>
    <x v="1"/>
    <x v="0"/>
    <x v="9"/>
    <x v="1"/>
    <x v="2"/>
    <x v="480"/>
  </r>
  <r>
    <x v="545"/>
    <x v="73"/>
    <x v="7"/>
    <x v="10"/>
    <x v="10"/>
    <x v="4"/>
    <x v="3"/>
    <x v="1"/>
    <x v="0"/>
    <x v="9"/>
    <x v="2"/>
    <x v="2"/>
    <x v="481"/>
  </r>
  <r>
    <x v="546"/>
    <x v="74"/>
    <x v="7"/>
    <x v="10"/>
    <x v="10"/>
    <x v="4"/>
    <x v="3"/>
    <x v="1"/>
    <x v="0"/>
    <x v="9"/>
    <x v="3"/>
    <x v="2"/>
    <x v="482"/>
  </r>
  <r>
    <x v="547"/>
    <x v="75"/>
    <x v="7"/>
    <x v="10"/>
    <x v="10"/>
    <x v="4"/>
    <x v="3"/>
    <x v="1"/>
    <x v="0"/>
    <x v="9"/>
    <x v="4"/>
    <x v="2"/>
    <x v="477"/>
  </r>
  <r>
    <x v="548"/>
    <x v="76"/>
    <x v="7"/>
    <x v="10"/>
    <x v="10"/>
    <x v="4"/>
    <x v="3"/>
    <x v="1"/>
    <x v="0"/>
    <x v="9"/>
    <x v="5"/>
    <x v="2"/>
    <x v="483"/>
  </r>
  <r>
    <x v="549"/>
    <x v="67"/>
    <x v="7"/>
    <x v="10"/>
    <x v="10"/>
    <x v="4"/>
    <x v="3"/>
    <x v="1"/>
    <x v="1"/>
    <x v="10"/>
    <x v="1"/>
    <x v="1"/>
    <x v="484"/>
  </r>
  <r>
    <x v="550"/>
    <x v="68"/>
    <x v="7"/>
    <x v="10"/>
    <x v="10"/>
    <x v="4"/>
    <x v="3"/>
    <x v="1"/>
    <x v="1"/>
    <x v="10"/>
    <x v="2"/>
    <x v="1"/>
    <x v="485"/>
  </r>
  <r>
    <x v="551"/>
    <x v="69"/>
    <x v="7"/>
    <x v="10"/>
    <x v="10"/>
    <x v="4"/>
    <x v="3"/>
    <x v="1"/>
    <x v="1"/>
    <x v="10"/>
    <x v="3"/>
    <x v="1"/>
    <x v="486"/>
  </r>
  <r>
    <x v="552"/>
    <x v="70"/>
    <x v="7"/>
    <x v="10"/>
    <x v="10"/>
    <x v="4"/>
    <x v="3"/>
    <x v="1"/>
    <x v="1"/>
    <x v="10"/>
    <x v="4"/>
    <x v="1"/>
    <x v="487"/>
  </r>
  <r>
    <x v="553"/>
    <x v="71"/>
    <x v="7"/>
    <x v="10"/>
    <x v="10"/>
    <x v="4"/>
    <x v="3"/>
    <x v="1"/>
    <x v="1"/>
    <x v="10"/>
    <x v="5"/>
    <x v="1"/>
    <x v="488"/>
  </r>
  <r>
    <x v="554"/>
    <x v="72"/>
    <x v="7"/>
    <x v="10"/>
    <x v="10"/>
    <x v="4"/>
    <x v="3"/>
    <x v="1"/>
    <x v="1"/>
    <x v="10"/>
    <x v="1"/>
    <x v="2"/>
    <x v="489"/>
  </r>
  <r>
    <x v="555"/>
    <x v="73"/>
    <x v="7"/>
    <x v="10"/>
    <x v="10"/>
    <x v="4"/>
    <x v="3"/>
    <x v="1"/>
    <x v="1"/>
    <x v="10"/>
    <x v="2"/>
    <x v="2"/>
    <x v="490"/>
  </r>
  <r>
    <x v="556"/>
    <x v="74"/>
    <x v="7"/>
    <x v="10"/>
    <x v="10"/>
    <x v="4"/>
    <x v="3"/>
    <x v="1"/>
    <x v="1"/>
    <x v="10"/>
    <x v="3"/>
    <x v="2"/>
    <x v="491"/>
  </r>
  <r>
    <x v="557"/>
    <x v="75"/>
    <x v="7"/>
    <x v="10"/>
    <x v="10"/>
    <x v="4"/>
    <x v="3"/>
    <x v="1"/>
    <x v="1"/>
    <x v="10"/>
    <x v="4"/>
    <x v="2"/>
    <x v="486"/>
  </r>
  <r>
    <x v="558"/>
    <x v="76"/>
    <x v="7"/>
    <x v="10"/>
    <x v="10"/>
    <x v="4"/>
    <x v="3"/>
    <x v="1"/>
    <x v="1"/>
    <x v="10"/>
    <x v="5"/>
    <x v="2"/>
    <x v="492"/>
  </r>
  <r>
    <x v="559"/>
    <x v="67"/>
    <x v="7"/>
    <x v="10"/>
    <x v="10"/>
    <x v="4"/>
    <x v="3"/>
    <x v="1"/>
    <x v="2"/>
    <x v="11"/>
    <x v="1"/>
    <x v="1"/>
    <x v="78"/>
  </r>
  <r>
    <x v="560"/>
    <x v="68"/>
    <x v="7"/>
    <x v="10"/>
    <x v="10"/>
    <x v="4"/>
    <x v="3"/>
    <x v="1"/>
    <x v="2"/>
    <x v="11"/>
    <x v="2"/>
    <x v="1"/>
    <x v="493"/>
  </r>
  <r>
    <x v="561"/>
    <x v="69"/>
    <x v="7"/>
    <x v="10"/>
    <x v="10"/>
    <x v="4"/>
    <x v="3"/>
    <x v="1"/>
    <x v="2"/>
    <x v="11"/>
    <x v="3"/>
    <x v="1"/>
    <x v="494"/>
  </r>
  <r>
    <x v="562"/>
    <x v="70"/>
    <x v="7"/>
    <x v="10"/>
    <x v="10"/>
    <x v="4"/>
    <x v="3"/>
    <x v="1"/>
    <x v="2"/>
    <x v="11"/>
    <x v="4"/>
    <x v="1"/>
    <x v="495"/>
  </r>
  <r>
    <x v="563"/>
    <x v="71"/>
    <x v="7"/>
    <x v="10"/>
    <x v="10"/>
    <x v="4"/>
    <x v="3"/>
    <x v="1"/>
    <x v="2"/>
    <x v="11"/>
    <x v="5"/>
    <x v="1"/>
    <x v="496"/>
  </r>
  <r>
    <x v="564"/>
    <x v="72"/>
    <x v="7"/>
    <x v="10"/>
    <x v="10"/>
    <x v="4"/>
    <x v="3"/>
    <x v="1"/>
    <x v="2"/>
    <x v="11"/>
    <x v="1"/>
    <x v="2"/>
    <x v="497"/>
  </r>
  <r>
    <x v="565"/>
    <x v="73"/>
    <x v="7"/>
    <x v="10"/>
    <x v="10"/>
    <x v="4"/>
    <x v="3"/>
    <x v="1"/>
    <x v="2"/>
    <x v="11"/>
    <x v="2"/>
    <x v="2"/>
    <x v="498"/>
  </r>
  <r>
    <x v="566"/>
    <x v="74"/>
    <x v="7"/>
    <x v="10"/>
    <x v="10"/>
    <x v="4"/>
    <x v="3"/>
    <x v="1"/>
    <x v="2"/>
    <x v="11"/>
    <x v="3"/>
    <x v="2"/>
    <x v="499"/>
  </r>
  <r>
    <x v="567"/>
    <x v="75"/>
    <x v="7"/>
    <x v="10"/>
    <x v="10"/>
    <x v="4"/>
    <x v="3"/>
    <x v="1"/>
    <x v="2"/>
    <x v="11"/>
    <x v="4"/>
    <x v="2"/>
    <x v="494"/>
  </r>
  <r>
    <x v="568"/>
    <x v="76"/>
    <x v="7"/>
    <x v="10"/>
    <x v="10"/>
    <x v="4"/>
    <x v="3"/>
    <x v="1"/>
    <x v="2"/>
    <x v="11"/>
    <x v="5"/>
    <x v="2"/>
    <x v="500"/>
  </r>
  <r>
    <x v="569"/>
    <x v="67"/>
    <x v="7"/>
    <x v="10"/>
    <x v="10"/>
    <x v="4"/>
    <x v="3"/>
    <x v="1"/>
    <x v="3"/>
    <x v="12"/>
    <x v="1"/>
    <x v="1"/>
    <x v="501"/>
  </r>
  <r>
    <x v="570"/>
    <x v="68"/>
    <x v="7"/>
    <x v="10"/>
    <x v="10"/>
    <x v="4"/>
    <x v="3"/>
    <x v="1"/>
    <x v="3"/>
    <x v="12"/>
    <x v="2"/>
    <x v="1"/>
    <x v="502"/>
  </r>
  <r>
    <x v="571"/>
    <x v="69"/>
    <x v="7"/>
    <x v="10"/>
    <x v="10"/>
    <x v="4"/>
    <x v="3"/>
    <x v="1"/>
    <x v="3"/>
    <x v="12"/>
    <x v="3"/>
    <x v="1"/>
    <x v="503"/>
  </r>
  <r>
    <x v="572"/>
    <x v="70"/>
    <x v="7"/>
    <x v="10"/>
    <x v="10"/>
    <x v="4"/>
    <x v="3"/>
    <x v="1"/>
    <x v="3"/>
    <x v="12"/>
    <x v="4"/>
    <x v="1"/>
    <x v="504"/>
  </r>
  <r>
    <x v="573"/>
    <x v="71"/>
    <x v="7"/>
    <x v="10"/>
    <x v="10"/>
    <x v="4"/>
    <x v="3"/>
    <x v="1"/>
    <x v="3"/>
    <x v="12"/>
    <x v="5"/>
    <x v="1"/>
    <x v="505"/>
  </r>
  <r>
    <x v="574"/>
    <x v="72"/>
    <x v="7"/>
    <x v="10"/>
    <x v="10"/>
    <x v="4"/>
    <x v="3"/>
    <x v="1"/>
    <x v="3"/>
    <x v="12"/>
    <x v="1"/>
    <x v="2"/>
    <x v="506"/>
  </r>
  <r>
    <x v="575"/>
    <x v="73"/>
    <x v="7"/>
    <x v="10"/>
    <x v="10"/>
    <x v="4"/>
    <x v="3"/>
    <x v="1"/>
    <x v="3"/>
    <x v="12"/>
    <x v="2"/>
    <x v="2"/>
    <x v="507"/>
  </r>
  <r>
    <x v="576"/>
    <x v="74"/>
    <x v="7"/>
    <x v="10"/>
    <x v="10"/>
    <x v="4"/>
    <x v="3"/>
    <x v="1"/>
    <x v="3"/>
    <x v="12"/>
    <x v="3"/>
    <x v="2"/>
    <x v="508"/>
  </r>
  <r>
    <x v="577"/>
    <x v="75"/>
    <x v="7"/>
    <x v="10"/>
    <x v="10"/>
    <x v="4"/>
    <x v="3"/>
    <x v="1"/>
    <x v="3"/>
    <x v="12"/>
    <x v="4"/>
    <x v="2"/>
    <x v="503"/>
  </r>
  <r>
    <x v="578"/>
    <x v="76"/>
    <x v="7"/>
    <x v="10"/>
    <x v="10"/>
    <x v="4"/>
    <x v="3"/>
    <x v="1"/>
    <x v="3"/>
    <x v="12"/>
    <x v="5"/>
    <x v="2"/>
    <x v="509"/>
  </r>
  <r>
    <x v="579"/>
    <x v="77"/>
    <x v="7"/>
    <x v="11"/>
    <x v="11"/>
    <x v="4"/>
    <x v="3"/>
    <x v="1"/>
    <x v="0"/>
    <x v="9"/>
    <x v="1"/>
    <x v="1"/>
    <x v="1"/>
  </r>
  <r>
    <x v="580"/>
    <x v="78"/>
    <x v="7"/>
    <x v="11"/>
    <x v="11"/>
    <x v="4"/>
    <x v="3"/>
    <x v="1"/>
    <x v="0"/>
    <x v="9"/>
    <x v="2"/>
    <x v="1"/>
    <x v="2"/>
  </r>
  <r>
    <x v="581"/>
    <x v="79"/>
    <x v="7"/>
    <x v="11"/>
    <x v="11"/>
    <x v="4"/>
    <x v="3"/>
    <x v="1"/>
    <x v="0"/>
    <x v="9"/>
    <x v="3"/>
    <x v="1"/>
    <x v="3"/>
  </r>
  <r>
    <x v="582"/>
    <x v="80"/>
    <x v="7"/>
    <x v="11"/>
    <x v="11"/>
    <x v="4"/>
    <x v="3"/>
    <x v="1"/>
    <x v="0"/>
    <x v="9"/>
    <x v="4"/>
    <x v="1"/>
    <x v="4"/>
  </r>
  <r>
    <x v="583"/>
    <x v="81"/>
    <x v="7"/>
    <x v="11"/>
    <x v="11"/>
    <x v="4"/>
    <x v="3"/>
    <x v="1"/>
    <x v="0"/>
    <x v="9"/>
    <x v="5"/>
    <x v="1"/>
    <x v="5"/>
  </r>
  <r>
    <x v="584"/>
    <x v="82"/>
    <x v="7"/>
    <x v="11"/>
    <x v="11"/>
    <x v="4"/>
    <x v="3"/>
    <x v="1"/>
    <x v="0"/>
    <x v="9"/>
    <x v="1"/>
    <x v="2"/>
    <x v="6"/>
  </r>
  <r>
    <x v="585"/>
    <x v="83"/>
    <x v="7"/>
    <x v="11"/>
    <x v="11"/>
    <x v="4"/>
    <x v="3"/>
    <x v="1"/>
    <x v="0"/>
    <x v="9"/>
    <x v="2"/>
    <x v="2"/>
    <x v="7"/>
  </r>
  <r>
    <x v="586"/>
    <x v="84"/>
    <x v="7"/>
    <x v="11"/>
    <x v="11"/>
    <x v="4"/>
    <x v="3"/>
    <x v="1"/>
    <x v="0"/>
    <x v="9"/>
    <x v="3"/>
    <x v="2"/>
    <x v="8"/>
  </r>
  <r>
    <x v="587"/>
    <x v="85"/>
    <x v="7"/>
    <x v="11"/>
    <x v="11"/>
    <x v="4"/>
    <x v="3"/>
    <x v="1"/>
    <x v="0"/>
    <x v="9"/>
    <x v="4"/>
    <x v="2"/>
    <x v="3"/>
  </r>
  <r>
    <x v="588"/>
    <x v="86"/>
    <x v="7"/>
    <x v="11"/>
    <x v="11"/>
    <x v="4"/>
    <x v="3"/>
    <x v="1"/>
    <x v="0"/>
    <x v="9"/>
    <x v="5"/>
    <x v="2"/>
    <x v="9"/>
  </r>
  <r>
    <x v="589"/>
    <x v="77"/>
    <x v="7"/>
    <x v="11"/>
    <x v="11"/>
    <x v="4"/>
    <x v="3"/>
    <x v="1"/>
    <x v="1"/>
    <x v="10"/>
    <x v="1"/>
    <x v="1"/>
    <x v="10"/>
  </r>
  <r>
    <x v="590"/>
    <x v="78"/>
    <x v="7"/>
    <x v="11"/>
    <x v="11"/>
    <x v="4"/>
    <x v="3"/>
    <x v="1"/>
    <x v="1"/>
    <x v="10"/>
    <x v="2"/>
    <x v="1"/>
    <x v="11"/>
  </r>
  <r>
    <x v="591"/>
    <x v="79"/>
    <x v="7"/>
    <x v="11"/>
    <x v="11"/>
    <x v="4"/>
    <x v="3"/>
    <x v="1"/>
    <x v="1"/>
    <x v="10"/>
    <x v="3"/>
    <x v="1"/>
    <x v="12"/>
  </r>
  <r>
    <x v="592"/>
    <x v="80"/>
    <x v="7"/>
    <x v="11"/>
    <x v="11"/>
    <x v="4"/>
    <x v="3"/>
    <x v="1"/>
    <x v="1"/>
    <x v="10"/>
    <x v="4"/>
    <x v="1"/>
    <x v="13"/>
  </r>
  <r>
    <x v="593"/>
    <x v="81"/>
    <x v="7"/>
    <x v="11"/>
    <x v="11"/>
    <x v="4"/>
    <x v="3"/>
    <x v="1"/>
    <x v="1"/>
    <x v="10"/>
    <x v="5"/>
    <x v="1"/>
    <x v="14"/>
  </r>
  <r>
    <x v="594"/>
    <x v="82"/>
    <x v="7"/>
    <x v="11"/>
    <x v="11"/>
    <x v="4"/>
    <x v="3"/>
    <x v="1"/>
    <x v="1"/>
    <x v="10"/>
    <x v="1"/>
    <x v="2"/>
    <x v="15"/>
  </r>
  <r>
    <x v="595"/>
    <x v="83"/>
    <x v="7"/>
    <x v="11"/>
    <x v="11"/>
    <x v="4"/>
    <x v="3"/>
    <x v="1"/>
    <x v="1"/>
    <x v="10"/>
    <x v="2"/>
    <x v="2"/>
    <x v="16"/>
  </r>
  <r>
    <x v="596"/>
    <x v="84"/>
    <x v="7"/>
    <x v="11"/>
    <x v="11"/>
    <x v="4"/>
    <x v="3"/>
    <x v="1"/>
    <x v="1"/>
    <x v="10"/>
    <x v="3"/>
    <x v="2"/>
    <x v="17"/>
  </r>
  <r>
    <x v="597"/>
    <x v="85"/>
    <x v="7"/>
    <x v="11"/>
    <x v="11"/>
    <x v="4"/>
    <x v="3"/>
    <x v="1"/>
    <x v="1"/>
    <x v="10"/>
    <x v="4"/>
    <x v="2"/>
    <x v="12"/>
  </r>
  <r>
    <x v="598"/>
    <x v="86"/>
    <x v="7"/>
    <x v="11"/>
    <x v="11"/>
    <x v="4"/>
    <x v="3"/>
    <x v="1"/>
    <x v="1"/>
    <x v="10"/>
    <x v="5"/>
    <x v="2"/>
    <x v="18"/>
  </r>
  <r>
    <x v="599"/>
    <x v="77"/>
    <x v="7"/>
    <x v="11"/>
    <x v="11"/>
    <x v="4"/>
    <x v="3"/>
    <x v="1"/>
    <x v="2"/>
    <x v="11"/>
    <x v="1"/>
    <x v="1"/>
    <x v="19"/>
  </r>
  <r>
    <x v="600"/>
    <x v="78"/>
    <x v="7"/>
    <x v="11"/>
    <x v="11"/>
    <x v="4"/>
    <x v="3"/>
    <x v="1"/>
    <x v="2"/>
    <x v="11"/>
    <x v="2"/>
    <x v="1"/>
    <x v="20"/>
  </r>
  <r>
    <x v="601"/>
    <x v="79"/>
    <x v="7"/>
    <x v="11"/>
    <x v="11"/>
    <x v="4"/>
    <x v="3"/>
    <x v="1"/>
    <x v="2"/>
    <x v="11"/>
    <x v="3"/>
    <x v="1"/>
    <x v="21"/>
  </r>
  <r>
    <x v="602"/>
    <x v="80"/>
    <x v="7"/>
    <x v="11"/>
    <x v="11"/>
    <x v="4"/>
    <x v="3"/>
    <x v="1"/>
    <x v="2"/>
    <x v="11"/>
    <x v="4"/>
    <x v="1"/>
    <x v="22"/>
  </r>
  <r>
    <x v="603"/>
    <x v="81"/>
    <x v="7"/>
    <x v="11"/>
    <x v="11"/>
    <x v="4"/>
    <x v="3"/>
    <x v="1"/>
    <x v="2"/>
    <x v="11"/>
    <x v="5"/>
    <x v="1"/>
    <x v="23"/>
  </r>
  <r>
    <x v="604"/>
    <x v="82"/>
    <x v="7"/>
    <x v="11"/>
    <x v="11"/>
    <x v="4"/>
    <x v="3"/>
    <x v="1"/>
    <x v="2"/>
    <x v="11"/>
    <x v="1"/>
    <x v="2"/>
    <x v="24"/>
  </r>
  <r>
    <x v="605"/>
    <x v="83"/>
    <x v="7"/>
    <x v="11"/>
    <x v="11"/>
    <x v="4"/>
    <x v="3"/>
    <x v="1"/>
    <x v="2"/>
    <x v="11"/>
    <x v="2"/>
    <x v="2"/>
    <x v="25"/>
  </r>
  <r>
    <x v="606"/>
    <x v="84"/>
    <x v="7"/>
    <x v="11"/>
    <x v="11"/>
    <x v="4"/>
    <x v="3"/>
    <x v="1"/>
    <x v="2"/>
    <x v="11"/>
    <x v="3"/>
    <x v="2"/>
    <x v="26"/>
  </r>
  <r>
    <x v="607"/>
    <x v="85"/>
    <x v="7"/>
    <x v="11"/>
    <x v="11"/>
    <x v="4"/>
    <x v="3"/>
    <x v="1"/>
    <x v="2"/>
    <x v="11"/>
    <x v="4"/>
    <x v="2"/>
    <x v="21"/>
  </r>
  <r>
    <x v="608"/>
    <x v="86"/>
    <x v="7"/>
    <x v="11"/>
    <x v="11"/>
    <x v="4"/>
    <x v="3"/>
    <x v="1"/>
    <x v="2"/>
    <x v="11"/>
    <x v="5"/>
    <x v="2"/>
    <x v="27"/>
  </r>
  <r>
    <x v="609"/>
    <x v="77"/>
    <x v="7"/>
    <x v="11"/>
    <x v="11"/>
    <x v="4"/>
    <x v="3"/>
    <x v="1"/>
    <x v="3"/>
    <x v="12"/>
    <x v="1"/>
    <x v="1"/>
    <x v="28"/>
  </r>
  <r>
    <x v="610"/>
    <x v="78"/>
    <x v="7"/>
    <x v="11"/>
    <x v="11"/>
    <x v="4"/>
    <x v="3"/>
    <x v="1"/>
    <x v="3"/>
    <x v="12"/>
    <x v="2"/>
    <x v="1"/>
    <x v="29"/>
  </r>
  <r>
    <x v="611"/>
    <x v="79"/>
    <x v="7"/>
    <x v="11"/>
    <x v="11"/>
    <x v="4"/>
    <x v="3"/>
    <x v="1"/>
    <x v="3"/>
    <x v="12"/>
    <x v="3"/>
    <x v="1"/>
    <x v="30"/>
  </r>
  <r>
    <x v="612"/>
    <x v="80"/>
    <x v="7"/>
    <x v="11"/>
    <x v="11"/>
    <x v="4"/>
    <x v="3"/>
    <x v="1"/>
    <x v="3"/>
    <x v="12"/>
    <x v="4"/>
    <x v="1"/>
    <x v="31"/>
  </r>
  <r>
    <x v="613"/>
    <x v="81"/>
    <x v="7"/>
    <x v="11"/>
    <x v="11"/>
    <x v="4"/>
    <x v="3"/>
    <x v="1"/>
    <x v="3"/>
    <x v="12"/>
    <x v="5"/>
    <x v="1"/>
    <x v="32"/>
  </r>
  <r>
    <x v="614"/>
    <x v="82"/>
    <x v="7"/>
    <x v="11"/>
    <x v="11"/>
    <x v="4"/>
    <x v="3"/>
    <x v="1"/>
    <x v="3"/>
    <x v="12"/>
    <x v="1"/>
    <x v="2"/>
    <x v="33"/>
  </r>
  <r>
    <x v="615"/>
    <x v="83"/>
    <x v="7"/>
    <x v="11"/>
    <x v="11"/>
    <x v="4"/>
    <x v="3"/>
    <x v="1"/>
    <x v="3"/>
    <x v="12"/>
    <x v="2"/>
    <x v="2"/>
    <x v="34"/>
  </r>
  <r>
    <x v="616"/>
    <x v="84"/>
    <x v="7"/>
    <x v="11"/>
    <x v="11"/>
    <x v="4"/>
    <x v="3"/>
    <x v="1"/>
    <x v="3"/>
    <x v="12"/>
    <x v="3"/>
    <x v="2"/>
    <x v="35"/>
  </r>
  <r>
    <x v="617"/>
    <x v="85"/>
    <x v="7"/>
    <x v="11"/>
    <x v="11"/>
    <x v="4"/>
    <x v="3"/>
    <x v="1"/>
    <x v="3"/>
    <x v="12"/>
    <x v="4"/>
    <x v="2"/>
    <x v="30"/>
  </r>
  <r>
    <x v="618"/>
    <x v="86"/>
    <x v="7"/>
    <x v="11"/>
    <x v="11"/>
    <x v="4"/>
    <x v="3"/>
    <x v="1"/>
    <x v="3"/>
    <x v="12"/>
    <x v="5"/>
    <x v="2"/>
    <x v="36"/>
  </r>
  <r>
    <x v="619"/>
    <x v="77"/>
    <x v="7"/>
    <x v="11"/>
    <x v="11"/>
    <x v="4"/>
    <x v="3"/>
    <x v="1"/>
    <x v="4"/>
    <x v="13"/>
    <x v="1"/>
    <x v="1"/>
    <x v="37"/>
  </r>
  <r>
    <x v="620"/>
    <x v="78"/>
    <x v="7"/>
    <x v="11"/>
    <x v="11"/>
    <x v="4"/>
    <x v="3"/>
    <x v="1"/>
    <x v="4"/>
    <x v="13"/>
    <x v="2"/>
    <x v="1"/>
    <x v="38"/>
  </r>
  <r>
    <x v="621"/>
    <x v="79"/>
    <x v="7"/>
    <x v="11"/>
    <x v="11"/>
    <x v="4"/>
    <x v="3"/>
    <x v="1"/>
    <x v="4"/>
    <x v="13"/>
    <x v="3"/>
    <x v="1"/>
    <x v="39"/>
  </r>
  <r>
    <x v="622"/>
    <x v="80"/>
    <x v="7"/>
    <x v="11"/>
    <x v="11"/>
    <x v="4"/>
    <x v="3"/>
    <x v="1"/>
    <x v="4"/>
    <x v="13"/>
    <x v="4"/>
    <x v="1"/>
    <x v="40"/>
  </r>
  <r>
    <x v="623"/>
    <x v="81"/>
    <x v="7"/>
    <x v="11"/>
    <x v="11"/>
    <x v="4"/>
    <x v="3"/>
    <x v="1"/>
    <x v="4"/>
    <x v="13"/>
    <x v="5"/>
    <x v="1"/>
    <x v="41"/>
  </r>
  <r>
    <x v="624"/>
    <x v="82"/>
    <x v="7"/>
    <x v="11"/>
    <x v="11"/>
    <x v="4"/>
    <x v="3"/>
    <x v="1"/>
    <x v="4"/>
    <x v="13"/>
    <x v="1"/>
    <x v="2"/>
    <x v="42"/>
  </r>
  <r>
    <x v="625"/>
    <x v="83"/>
    <x v="7"/>
    <x v="11"/>
    <x v="11"/>
    <x v="4"/>
    <x v="3"/>
    <x v="1"/>
    <x v="4"/>
    <x v="13"/>
    <x v="2"/>
    <x v="2"/>
    <x v="43"/>
  </r>
  <r>
    <x v="626"/>
    <x v="84"/>
    <x v="7"/>
    <x v="11"/>
    <x v="11"/>
    <x v="4"/>
    <x v="3"/>
    <x v="1"/>
    <x v="4"/>
    <x v="13"/>
    <x v="3"/>
    <x v="2"/>
    <x v="44"/>
  </r>
  <r>
    <x v="627"/>
    <x v="85"/>
    <x v="7"/>
    <x v="11"/>
    <x v="11"/>
    <x v="4"/>
    <x v="3"/>
    <x v="1"/>
    <x v="4"/>
    <x v="13"/>
    <x v="4"/>
    <x v="2"/>
    <x v="39"/>
  </r>
  <r>
    <x v="628"/>
    <x v="86"/>
    <x v="7"/>
    <x v="11"/>
    <x v="11"/>
    <x v="4"/>
    <x v="3"/>
    <x v="1"/>
    <x v="4"/>
    <x v="13"/>
    <x v="5"/>
    <x v="2"/>
    <x v="45"/>
  </r>
  <r>
    <x v="629"/>
    <x v="77"/>
    <x v="7"/>
    <x v="11"/>
    <x v="11"/>
    <x v="4"/>
    <x v="3"/>
    <x v="1"/>
    <x v="5"/>
    <x v="14"/>
    <x v="1"/>
    <x v="1"/>
    <x v="46"/>
  </r>
  <r>
    <x v="630"/>
    <x v="78"/>
    <x v="7"/>
    <x v="11"/>
    <x v="11"/>
    <x v="4"/>
    <x v="3"/>
    <x v="1"/>
    <x v="5"/>
    <x v="14"/>
    <x v="2"/>
    <x v="1"/>
    <x v="47"/>
  </r>
  <r>
    <x v="631"/>
    <x v="79"/>
    <x v="7"/>
    <x v="11"/>
    <x v="11"/>
    <x v="4"/>
    <x v="3"/>
    <x v="1"/>
    <x v="5"/>
    <x v="14"/>
    <x v="3"/>
    <x v="1"/>
    <x v="48"/>
  </r>
  <r>
    <x v="632"/>
    <x v="80"/>
    <x v="7"/>
    <x v="11"/>
    <x v="11"/>
    <x v="4"/>
    <x v="3"/>
    <x v="1"/>
    <x v="5"/>
    <x v="14"/>
    <x v="4"/>
    <x v="1"/>
    <x v="49"/>
  </r>
  <r>
    <x v="633"/>
    <x v="81"/>
    <x v="7"/>
    <x v="11"/>
    <x v="11"/>
    <x v="4"/>
    <x v="3"/>
    <x v="1"/>
    <x v="5"/>
    <x v="14"/>
    <x v="5"/>
    <x v="1"/>
    <x v="50"/>
  </r>
  <r>
    <x v="634"/>
    <x v="82"/>
    <x v="7"/>
    <x v="11"/>
    <x v="11"/>
    <x v="4"/>
    <x v="3"/>
    <x v="1"/>
    <x v="5"/>
    <x v="14"/>
    <x v="1"/>
    <x v="2"/>
    <x v="51"/>
  </r>
  <r>
    <x v="635"/>
    <x v="83"/>
    <x v="7"/>
    <x v="11"/>
    <x v="11"/>
    <x v="4"/>
    <x v="3"/>
    <x v="1"/>
    <x v="5"/>
    <x v="14"/>
    <x v="2"/>
    <x v="2"/>
    <x v="52"/>
  </r>
  <r>
    <x v="636"/>
    <x v="84"/>
    <x v="7"/>
    <x v="11"/>
    <x v="11"/>
    <x v="4"/>
    <x v="3"/>
    <x v="1"/>
    <x v="5"/>
    <x v="14"/>
    <x v="3"/>
    <x v="2"/>
    <x v="53"/>
  </r>
  <r>
    <x v="637"/>
    <x v="85"/>
    <x v="7"/>
    <x v="11"/>
    <x v="11"/>
    <x v="4"/>
    <x v="3"/>
    <x v="1"/>
    <x v="5"/>
    <x v="14"/>
    <x v="4"/>
    <x v="2"/>
    <x v="48"/>
  </r>
  <r>
    <x v="638"/>
    <x v="86"/>
    <x v="7"/>
    <x v="11"/>
    <x v="11"/>
    <x v="4"/>
    <x v="3"/>
    <x v="1"/>
    <x v="5"/>
    <x v="14"/>
    <x v="5"/>
    <x v="2"/>
    <x v="54"/>
  </r>
  <r>
    <x v="639"/>
    <x v="77"/>
    <x v="7"/>
    <x v="11"/>
    <x v="11"/>
    <x v="4"/>
    <x v="3"/>
    <x v="1"/>
    <x v="6"/>
    <x v="15"/>
    <x v="1"/>
    <x v="1"/>
    <x v="55"/>
  </r>
  <r>
    <x v="640"/>
    <x v="78"/>
    <x v="7"/>
    <x v="11"/>
    <x v="11"/>
    <x v="4"/>
    <x v="3"/>
    <x v="1"/>
    <x v="6"/>
    <x v="15"/>
    <x v="2"/>
    <x v="1"/>
    <x v="56"/>
  </r>
  <r>
    <x v="641"/>
    <x v="79"/>
    <x v="7"/>
    <x v="11"/>
    <x v="11"/>
    <x v="4"/>
    <x v="3"/>
    <x v="1"/>
    <x v="6"/>
    <x v="15"/>
    <x v="3"/>
    <x v="1"/>
    <x v="57"/>
  </r>
  <r>
    <x v="642"/>
    <x v="80"/>
    <x v="7"/>
    <x v="11"/>
    <x v="11"/>
    <x v="4"/>
    <x v="3"/>
    <x v="1"/>
    <x v="6"/>
    <x v="15"/>
    <x v="4"/>
    <x v="1"/>
    <x v="58"/>
  </r>
  <r>
    <x v="643"/>
    <x v="81"/>
    <x v="7"/>
    <x v="11"/>
    <x v="11"/>
    <x v="4"/>
    <x v="3"/>
    <x v="1"/>
    <x v="6"/>
    <x v="15"/>
    <x v="5"/>
    <x v="1"/>
    <x v="59"/>
  </r>
  <r>
    <x v="644"/>
    <x v="82"/>
    <x v="7"/>
    <x v="11"/>
    <x v="11"/>
    <x v="4"/>
    <x v="3"/>
    <x v="1"/>
    <x v="6"/>
    <x v="15"/>
    <x v="1"/>
    <x v="2"/>
    <x v="60"/>
  </r>
  <r>
    <x v="645"/>
    <x v="83"/>
    <x v="7"/>
    <x v="11"/>
    <x v="11"/>
    <x v="4"/>
    <x v="3"/>
    <x v="1"/>
    <x v="6"/>
    <x v="15"/>
    <x v="2"/>
    <x v="2"/>
    <x v="61"/>
  </r>
  <r>
    <x v="646"/>
    <x v="84"/>
    <x v="7"/>
    <x v="11"/>
    <x v="11"/>
    <x v="4"/>
    <x v="3"/>
    <x v="1"/>
    <x v="6"/>
    <x v="15"/>
    <x v="3"/>
    <x v="2"/>
    <x v="62"/>
  </r>
  <r>
    <x v="647"/>
    <x v="85"/>
    <x v="7"/>
    <x v="11"/>
    <x v="11"/>
    <x v="4"/>
    <x v="3"/>
    <x v="1"/>
    <x v="6"/>
    <x v="15"/>
    <x v="4"/>
    <x v="2"/>
    <x v="57"/>
  </r>
  <r>
    <x v="648"/>
    <x v="86"/>
    <x v="7"/>
    <x v="11"/>
    <x v="11"/>
    <x v="4"/>
    <x v="3"/>
    <x v="1"/>
    <x v="6"/>
    <x v="15"/>
    <x v="5"/>
    <x v="2"/>
    <x v="63"/>
  </r>
  <r>
    <x v="649"/>
    <x v="77"/>
    <x v="7"/>
    <x v="11"/>
    <x v="11"/>
    <x v="4"/>
    <x v="3"/>
    <x v="1"/>
    <x v="7"/>
    <x v="16"/>
    <x v="1"/>
    <x v="1"/>
    <x v="64"/>
  </r>
  <r>
    <x v="650"/>
    <x v="78"/>
    <x v="7"/>
    <x v="11"/>
    <x v="11"/>
    <x v="4"/>
    <x v="3"/>
    <x v="1"/>
    <x v="7"/>
    <x v="16"/>
    <x v="2"/>
    <x v="1"/>
    <x v="65"/>
  </r>
  <r>
    <x v="651"/>
    <x v="79"/>
    <x v="7"/>
    <x v="11"/>
    <x v="11"/>
    <x v="4"/>
    <x v="3"/>
    <x v="1"/>
    <x v="7"/>
    <x v="16"/>
    <x v="3"/>
    <x v="1"/>
    <x v="66"/>
  </r>
  <r>
    <x v="652"/>
    <x v="80"/>
    <x v="7"/>
    <x v="11"/>
    <x v="11"/>
    <x v="4"/>
    <x v="3"/>
    <x v="1"/>
    <x v="7"/>
    <x v="16"/>
    <x v="4"/>
    <x v="1"/>
    <x v="67"/>
  </r>
  <r>
    <x v="653"/>
    <x v="81"/>
    <x v="7"/>
    <x v="11"/>
    <x v="11"/>
    <x v="4"/>
    <x v="3"/>
    <x v="1"/>
    <x v="7"/>
    <x v="16"/>
    <x v="5"/>
    <x v="1"/>
    <x v="68"/>
  </r>
  <r>
    <x v="654"/>
    <x v="82"/>
    <x v="7"/>
    <x v="11"/>
    <x v="11"/>
    <x v="4"/>
    <x v="3"/>
    <x v="1"/>
    <x v="7"/>
    <x v="16"/>
    <x v="1"/>
    <x v="2"/>
    <x v="69"/>
  </r>
  <r>
    <x v="655"/>
    <x v="83"/>
    <x v="7"/>
    <x v="11"/>
    <x v="11"/>
    <x v="4"/>
    <x v="3"/>
    <x v="1"/>
    <x v="7"/>
    <x v="16"/>
    <x v="2"/>
    <x v="2"/>
    <x v="70"/>
  </r>
  <r>
    <x v="656"/>
    <x v="84"/>
    <x v="7"/>
    <x v="11"/>
    <x v="11"/>
    <x v="4"/>
    <x v="3"/>
    <x v="1"/>
    <x v="7"/>
    <x v="16"/>
    <x v="3"/>
    <x v="2"/>
    <x v="71"/>
  </r>
  <r>
    <x v="657"/>
    <x v="85"/>
    <x v="7"/>
    <x v="11"/>
    <x v="11"/>
    <x v="4"/>
    <x v="3"/>
    <x v="1"/>
    <x v="7"/>
    <x v="16"/>
    <x v="4"/>
    <x v="2"/>
    <x v="66"/>
  </r>
  <r>
    <x v="658"/>
    <x v="86"/>
    <x v="7"/>
    <x v="11"/>
    <x v="11"/>
    <x v="4"/>
    <x v="3"/>
    <x v="1"/>
    <x v="7"/>
    <x v="16"/>
    <x v="5"/>
    <x v="2"/>
    <x v="72"/>
  </r>
  <r>
    <x v="659"/>
    <x v="87"/>
    <x v="7"/>
    <x v="12"/>
    <x v="12"/>
    <x v="4"/>
    <x v="3"/>
    <x v="1"/>
    <x v="0"/>
    <x v="9"/>
    <x v="1"/>
    <x v="1"/>
    <x v="510"/>
  </r>
  <r>
    <x v="660"/>
    <x v="88"/>
    <x v="7"/>
    <x v="12"/>
    <x v="12"/>
    <x v="4"/>
    <x v="3"/>
    <x v="1"/>
    <x v="0"/>
    <x v="9"/>
    <x v="2"/>
    <x v="1"/>
    <x v="511"/>
  </r>
  <r>
    <x v="661"/>
    <x v="89"/>
    <x v="7"/>
    <x v="12"/>
    <x v="12"/>
    <x v="4"/>
    <x v="3"/>
    <x v="1"/>
    <x v="0"/>
    <x v="9"/>
    <x v="3"/>
    <x v="1"/>
    <x v="512"/>
  </r>
  <r>
    <x v="662"/>
    <x v="90"/>
    <x v="7"/>
    <x v="12"/>
    <x v="12"/>
    <x v="4"/>
    <x v="3"/>
    <x v="1"/>
    <x v="0"/>
    <x v="9"/>
    <x v="4"/>
    <x v="1"/>
    <x v="513"/>
  </r>
  <r>
    <x v="663"/>
    <x v="91"/>
    <x v="7"/>
    <x v="12"/>
    <x v="12"/>
    <x v="4"/>
    <x v="3"/>
    <x v="1"/>
    <x v="0"/>
    <x v="9"/>
    <x v="5"/>
    <x v="1"/>
    <x v="514"/>
  </r>
  <r>
    <x v="664"/>
    <x v="92"/>
    <x v="7"/>
    <x v="12"/>
    <x v="12"/>
    <x v="4"/>
    <x v="3"/>
    <x v="1"/>
    <x v="0"/>
    <x v="9"/>
    <x v="1"/>
    <x v="2"/>
    <x v="515"/>
  </r>
  <r>
    <x v="665"/>
    <x v="93"/>
    <x v="7"/>
    <x v="12"/>
    <x v="12"/>
    <x v="4"/>
    <x v="3"/>
    <x v="1"/>
    <x v="0"/>
    <x v="9"/>
    <x v="2"/>
    <x v="2"/>
    <x v="516"/>
  </r>
  <r>
    <x v="666"/>
    <x v="94"/>
    <x v="7"/>
    <x v="12"/>
    <x v="12"/>
    <x v="4"/>
    <x v="3"/>
    <x v="1"/>
    <x v="0"/>
    <x v="9"/>
    <x v="3"/>
    <x v="2"/>
    <x v="517"/>
  </r>
  <r>
    <x v="667"/>
    <x v="95"/>
    <x v="7"/>
    <x v="12"/>
    <x v="12"/>
    <x v="4"/>
    <x v="3"/>
    <x v="1"/>
    <x v="0"/>
    <x v="9"/>
    <x v="4"/>
    <x v="2"/>
    <x v="512"/>
  </r>
  <r>
    <x v="668"/>
    <x v="96"/>
    <x v="7"/>
    <x v="12"/>
    <x v="12"/>
    <x v="4"/>
    <x v="3"/>
    <x v="1"/>
    <x v="0"/>
    <x v="9"/>
    <x v="5"/>
    <x v="2"/>
    <x v="518"/>
  </r>
  <r>
    <x v="669"/>
    <x v="87"/>
    <x v="7"/>
    <x v="12"/>
    <x v="12"/>
    <x v="4"/>
    <x v="3"/>
    <x v="1"/>
    <x v="1"/>
    <x v="10"/>
    <x v="1"/>
    <x v="1"/>
    <x v="519"/>
  </r>
  <r>
    <x v="670"/>
    <x v="88"/>
    <x v="7"/>
    <x v="12"/>
    <x v="12"/>
    <x v="4"/>
    <x v="3"/>
    <x v="1"/>
    <x v="1"/>
    <x v="10"/>
    <x v="2"/>
    <x v="1"/>
    <x v="520"/>
  </r>
  <r>
    <x v="671"/>
    <x v="89"/>
    <x v="7"/>
    <x v="12"/>
    <x v="12"/>
    <x v="4"/>
    <x v="3"/>
    <x v="1"/>
    <x v="1"/>
    <x v="10"/>
    <x v="3"/>
    <x v="1"/>
    <x v="521"/>
  </r>
  <r>
    <x v="672"/>
    <x v="90"/>
    <x v="7"/>
    <x v="12"/>
    <x v="12"/>
    <x v="4"/>
    <x v="3"/>
    <x v="1"/>
    <x v="1"/>
    <x v="10"/>
    <x v="4"/>
    <x v="1"/>
    <x v="522"/>
  </r>
  <r>
    <x v="673"/>
    <x v="91"/>
    <x v="7"/>
    <x v="12"/>
    <x v="12"/>
    <x v="4"/>
    <x v="3"/>
    <x v="1"/>
    <x v="1"/>
    <x v="10"/>
    <x v="5"/>
    <x v="1"/>
    <x v="523"/>
  </r>
  <r>
    <x v="674"/>
    <x v="92"/>
    <x v="7"/>
    <x v="12"/>
    <x v="12"/>
    <x v="4"/>
    <x v="3"/>
    <x v="1"/>
    <x v="1"/>
    <x v="10"/>
    <x v="1"/>
    <x v="2"/>
    <x v="524"/>
  </r>
  <r>
    <x v="675"/>
    <x v="93"/>
    <x v="7"/>
    <x v="12"/>
    <x v="12"/>
    <x v="4"/>
    <x v="3"/>
    <x v="1"/>
    <x v="1"/>
    <x v="10"/>
    <x v="2"/>
    <x v="2"/>
    <x v="525"/>
  </r>
  <r>
    <x v="676"/>
    <x v="94"/>
    <x v="7"/>
    <x v="12"/>
    <x v="12"/>
    <x v="4"/>
    <x v="3"/>
    <x v="1"/>
    <x v="1"/>
    <x v="10"/>
    <x v="3"/>
    <x v="2"/>
    <x v="526"/>
  </r>
  <r>
    <x v="677"/>
    <x v="95"/>
    <x v="7"/>
    <x v="12"/>
    <x v="12"/>
    <x v="4"/>
    <x v="3"/>
    <x v="1"/>
    <x v="1"/>
    <x v="10"/>
    <x v="4"/>
    <x v="2"/>
    <x v="521"/>
  </r>
  <r>
    <x v="678"/>
    <x v="96"/>
    <x v="7"/>
    <x v="12"/>
    <x v="12"/>
    <x v="4"/>
    <x v="3"/>
    <x v="1"/>
    <x v="1"/>
    <x v="10"/>
    <x v="5"/>
    <x v="2"/>
    <x v="527"/>
  </r>
  <r>
    <x v="679"/>
    <x v="87"/>
    <x v="7"/>
    <x v="12"/>
    <x v="12"/>
    <x v="4"/>
    <x v="3"/>
    <x v="1"/>
    <x v="2"/>
    <x v="11"/>
    <x v="1"/>
    <x v="1"/>
    <x v="528"/>
  </r>
  <r>
    <x v="680"/>
    <x v="88"/>
    <x v="7"/>
    <x v="12"/>
    <x v="12"/>
    <x v="4"/>
    <x v="3"/>
    <x v="1"/>
    <x v="2"/>
    <x v="11"/>
    <x v="2"/>
    <x v="1"/>
    <x v="529"/>
  </r>
  <r>
    <x v="681"/>
    <x v="89"/>
    <x v="7"/>
    <x v="12"/>
    <x v="12"/>
    <x v="4"/>
    <x v="3"/>
    <x v="1"/>
    <x v="2"/>
    <x v="11"/>
    <x v="3"/>
    <x v="1"/>
    <x v="530"/>
  </r>
  <r>
    <x v="682"/>
    <x v="90"/>
    <x v="7"/>
    <x v="12"/>
    <x v="12"/>
    <x v="4"/>
    <x v="3"/>
    <x v="1"/>
    <x v="2"/>
    <x v="11"/>
    <x v="4"/>
    <x v="1"/>
    <x v="531"/>
  </r>
  <r>
    <x v="683"/>
    <x v="91"/>
    <x v="7"/>
    <x v="12"/>
    <x v="12"/>
    <x v="4"/>
    <x v="3"/>
    <x v="1"/>
    <x v="2"/>
    <x v="11"/>
    <x v="5"/>
    <x v="1"/>
    <x v="532"/>
  </r>
  <r>
    <x v="684"/>
    <x v="92"/>
    <x v="7"/>
    <x v="12"/>
    <x v="12"/>
    <x v="4"/>
    <x v="3"/>
    <x v="1"/>
    <x v="2"/>
    <x v="11"/>
    <x v="1"/>
    <x v="2"/>
    <x v="533"/>
  </r>
  <r>
    <x v="685"/>
    <x v="93"/>
    <x v="7"/>
    <x v="12"/>
    <x v="12"/>
    <x v="4"/>
    <x v="3"/>
    <x v="1"/>
    <x v="2"/>
    <x v="11"/>
    <x v="2"/>
    <x v="2"/>
    <x v="534"/>
  </r>
  <r>
    <x v="686"/>
    <x v="94"/>
    <x v="7"/>
    <x v="12"/>
    <x v="12"/>
    <x v="4"/>
    <x v="3"/>
    <x v="1"/>
    <x v="2"/>
    <x v="11"/>
    <x v="3"/>
    <x v="2"/>
    <x v="535"/>
  </r>
  <r>
    <x v="687"/>
    <x v="95"/>
    <x v="7"/>
    <x v="12"/>
    <x v="12"/>
    <x v="4"/>
    <x v="3"/>
    <x v="1"/>
    <x v="2"/>
    <x v="11"/>
    <x v="4"/>
    <x v="2"/>
    <x v="530"/>
  </r>
  <r>
    <x v="688"/>
    <x v="96"/>
    <x v="7"/>
    <x v="12"/>
    <x v="12"/>
    <x v="4"/>
    <x v="3"/>
    <x v="1"/>
    <x v="2"/>
    <x v="11"/>
    <x v="5"/>
    <x v="2"/>
    <x v="536"/>
  </r>
  <r>
    <x v="689"/>
    <x v="87"/>
    <x v="7"/>
    <x v="12"/>
    <x v="12"/>
    <x v="4"/>
    <x v="3"/>
    <x v="1"/>
    <x v="3"/>
    <x v="12"/>
    <x v="1"/>
    <x v="1"/>
    <x v="537"/>
  </r>
  <r>
    <x v="690"/>
    <x v="88"/>
    <x v="7"/>
    <x v="12"/>
    <x v="12"/>
    <x v="4"/>
    <x v="3"/>
    <x v="1"/>
    <x v="3"/>
    <x v="12"/>
    <x v="2"/>
    <x v="1"/>
    <x v="538"/>
  </r>
  <r>
    <x v="691"/>
    <x v="89"/>
    <x v="7"/>
    <x v="12"/>
    <x v="12"/>
    <x v="4"/>
    <x v="3"/>
    <x v="1"/>
    <x v="3"/>
    <x v="12"/>
    <x v="3"/>
    <x v="1"/>
    <x v="539"/>
  </r>
  <r>
    <x v="692"/>
    <x v="90"/>
    <x v="7"/>
    <x v="12"/>
    <x v="12"/>
    <x v="4"/>
    <x v="3"/>
    <x v="1"/>
    <x v="3"/>
    <x v="12"/>
    <x v="4"/>
    <x v="1"/>
    <x v="540"/>
  </r>
  <r>
    <x v="693"/>
    <x v="91"/>
    <x v="7"/>
    <x v="12"/>
    <x v="12"/>
    <x v="4"/>
    <x v="3"/>
    <x v="1"/>
    <x v="3"/>
    <x v="12"/>
    <x v="5"/>
    <x v="1"/>
    <x v="541"/>
  </r>
  <r>
    <x v="694"/>
    <x v="92"/>
    <x v="7"/>
    <x v="12"/>
    <x v="12"/>
    <x v="4"/>
    <x v="3"/>
    <x v="1"/>
    <x v="3"/>
    <x v="12"/>
    <x v="1"/>
    <x v="2"/>
    <x v="542"/>
  </r>
  <r>
    <x v="695"/>
    <x v="93"/>
    <x v="7"/>
    <x v="12"/>
    <x v="12"/>
    <x v="4"/>
    <x v="3"/>
    <x v="1"/>
    <x v="3"/>
    <x v="12"/>
    <x v="2"/>
    <x v="2"/>
    <x v="543"/>
  </r>
  <r>
    <x v="696"/>
    <x v="94"/>
    <x v="7"/>
    <x v="12"/>
    <x v="12"/>
    <x v="4"/>
    <x v="3"/>
    <x v="1"/>
    <x v="3"/>
    <x v="12"/>
    <x v="3"/>
    <x v="2"/>
    <x v="544"/>
  </r>
  <r>
    <x v="697"/>
    <x v="95"/>
    <x v="7"/>
    <x v="12"/>
    <x v="12"/>
    <x v="4"/>
    <x v="3"/>
    <x v="1"/>
    <x v="3"/>
    <x v="12"/>
    <x v="4"/>
    <x v="2"/>
    <x v="539"/>
  </r>
  <r>
    <x v="698"/>
    <x v="96"/>
    <x v="7"/>
    <x v="12"/>
    <x v="12"/>
    <x v="4"/>
    <x v="3"/>
    <x v="1"/>
    <x v="3"/>
    <x v="12"/>
    <x v="5"/>
    <x v="2"/>
    <x v="545"/>
  </r>
  <r>
    <x v="699"/>
    <x v="87"/>
    <x v="7"/>
    <x v="12"/>
    <x v="12"/>
    <x v="4"/>
    <x v="3"/>
    <x v="1"/>
    <x v="4"/>
    <x v="13"/>
    <x v="1"/>
    <x v="1"/>
    <x v="546"/>
  </r>
  <r>
    <x v="700"/>
    <x v="88"/>
    <x v="7"/>
    <x v="12"/>
    <x v="12"/>
    <x v="4"/>
    <x v="3"/>
    <x v="1"/>
    <x v="4"/>
    <x v="13"/>
    <x v="2"/>
    <x v="1"/>
    <x v="547"/>
  </r>
  <r>
    <x v="701"/>
    <x v="89"/>
    <x v="7"/>
    <x v="12"/>
    <x v="12"/>
    <x v="4"/>
    <x v="3"/>
    <x v="1"/>
    <x v="4"/>
    <x v="13"/>
    <x v="3"/>
    <x v="1"/>
    <x v="548"/>
  </r>
  <r>
    <x v="702"/>
    <x v="90"/>
    <x v="7"/>
    <x v="12"/>
    <x v="12"/>
    <x v="4"/>
    <x v="3"/>
    <x v="1"/>
    <x v="4"/>
    <x v="13"/>
    <x v="4"/>
    <x v="1"/>
    <x v="549"/>
  </r>
  <r>
    <x v="703"/>
    <x v="91"/>
    <x v="7"/>
    <x v="12"/>
    <x v="12"/>
    <x v="4"/>
    <x v="3"/>
    <x v="1"/>
    <x v="4"/>
    <x v="13"/>
    <x v="5"/>
    <x v="1"/>
    <x v="550"/>
  </r>
  <r>
    <x v="704"/>
    <x v="92"/>
    <x v="7"/>
    <x v="12"/>
    <x v="12"/>
    <x v="4"/>
    <x v="3"/>
    <x v="1"/>
    <x v="4"/>
    <x v="13"/>
    <x v="1"/>
    <x v="2"/>
    <x v="551"/>
  </r>
  <r>
    <x v="705"/>
    <x v="93"/>
    <x v="7"/>
    <x v="12"/>
    <x v="12"/>
    <x v="4"/>
    <x v="3"/>
    <x v="1"/>
    <x v="4"/>
    <x v="13"/>
    <x v="2"/>
    <x v="2"/>
    <x v="552"/>
  </r>
  <r>
    <x v="706"/>
    <x v="94"/>
    <x v="7"/>
    <x v="12"/>
    <x v="12"/>
    <x v="4"/>
    <x v="3"/>
    <x v="1"/>
    <x v="4"/>
    <x v="13"/>
    <x v="3"/>
    <x v="2"/>
    <x v="553"/>
  </r>
  <r>
    <x v="707"/>
    <x v="95"/>
    <x v="7"/>
    <x v="12"/>
    <x v="12"/>
    <x v="4"/>
    <x v="3"/>
    <x v="1"/>
    <x v="4"/>
    <x v="13"/>
    <x v="4"/>
    <x v="2"/>
    <x v="548"/>
  </r>
  <r>
    <x v="708"/>
    <x v="96"/>
    <x v="7"/>
    <x v="12"/>
    <x v="12"/>
    <x v="4"/>
    <x v="3"/>
    <x v="1"/>
    <x v="4"/>
    <x v="13"/>
    <x v="5"/>
    <x v="2"/>
    <x v="554"/>
  </r>
  <r>
    <x v="709"/>
    <x v="87"/>
    <x v="7"/>
    <x v="12"/>
    <x v="12"/>
    <x v="4"/>
    <x v="3"/>
    <x v="1"/>
    <x v="5"/>
    <x v="14"/>
    <x v="1"/>
    <x v="1"/>
    <x v="555"/>
  </r>
  <r>
    <x v="710"/>
    <x v="88"/>
    <x v="7"/>
    <x v="12"/>
    <x v="12"/>
    <x v="4"/>
    <x v="3"/>
    <x v="1"/>
    <x v="5"/>
    <x v="14"/>
    <x v="2"/>
    <x v="1"/>
    <x v="556"/>
  </r>
  <r>
    <x v="711"/>
    <x v="89"/>
    <x v="7"/>
    <x v="12"/>
    <x v="12"/>
    <x v="4"/>
    <x v="3"/>
    <x v="1"/>
    <x v="5"/>
    <x v="14"/>
    <x v="3"/>
    <x v="1"/>
    <x v="557"/>
  </r>
  <r>
    <x v="712"/>
    <x v="90"/>
    <x v="7"/>
    <x v="12"/>
    <x v="12"/>
    <x v="4"/>
    <x v="3"/>
    <x v="1"/>
    <x v="5"/>
    <x v="14"/>
    <x v="4"/>
    <x v="1"/>
    <x v="558"/>
  </r>
  <r>
    <x v="713"/>
    <x v="91"/>
    <x v="7"/>
    <x v="12"/>
    <x v="12"/>
    <x v="4"/>
    <x v="3"/>
    <x v="1"/>
    <x v="5"/>
    <x v="14"/>
    <x v="5"/>
    <x v="1"/>
    <x v="559"/>
  </r>
  <r>
    <x v="714"/>
    <x v="92"/>
    <x v="7"/>
    <x v="12"/>
    <x v="12"/>
    <x v="4"/>
    <x v="3"/>
    <x v="1"/>
    <x v="5"/>
    <x v="14"/>
    <x v="1"/>
    <x v="2"/>
    <x v="560"/>
  </r>
  <r>
    <x v="715"/>
    <x v="93"/>
    <x v="7"/>
    <x v="12"/>
    <x v="12"/>
    <x v="4"/>
    <x v="3"/>
    <x v="1"/>
    <x v="5"/>
    <x v="14"/>
    <x v="2"/>
    <x v="2"/>
    <x v="561"/>
  </r>
  <r>
    <x v="716"/>
    <x v="94"/>
    <x v="7"/>
    <x v="12"/>
    <x v="12"/>
    <x v="4"/>
    <x v="3"/>
    <x v="1"/>
    <x v="5"/>
    <x v="14"/>
    <x v="3"/>
    <x v="2"/>
    <x v="562"/>
  </r>
  <r>
    <x v="717"/>
    <x v="95"/>
    <x v="7"/>
    <x v="12"/>
    <x v="12"/>
    <x v="4"/>
    <x v="3"/>
    <x v="1"/>
    <x v="5"/>
    <x v="14"/>
    <x v="4"/>
    <x v="2"/>
    <x v="557"/>
  </r>
  <r>
    <x v="718"/>
    <x v="96"/>
    <x v="7"/>
    <x v="12"/>
    <x v="12"/>
    <x v="4"/>
    <x v="3"/>
    <x v="1"/>
    <x v="5"/>
    <x v="14"/>
    <x v="5"/>
    <x v="2"/>
    <x v="563"/>
  </r>
  <r>
    <x v="719"/>
    <x v="87"/>
    <x v="7"/>
    <x v="12"/>
    <x v="12"/>
    <x v="4"/>
    <x v="3"/>
    <x v="1"/>
    <x v="6"/>
    <x v="15"/>
    <x v="1"/>
    <x v="1"/>
    <x v="564"/>
  </r>
  <r>
    <x v="720"/>
    <x v="88"/>
    <x v="7"/>
    <x v="12"/>
    <x v="12"/>
    <x v="4"/>
    <x v="3"/>
    <x v="1"/>
    <x v="6"/>
    <x v="15"/>
    <x v="2"/>
    <x v="1"/>
    <x v="565"/>
  </r>
  <r>
    <x v="721"/>
    <x v="89"/>
    <x v="7"/>
    <x v="12"/>
    <x v="12"/>
    <x v="4"/>
    <x v="3"/>
    <x v="1"/>
    <x v="6"/>
    <x v="15"/>
    <x v="3"/>
    <x v="1"/>
    <x v="566"/>
  </r>
  <r>
    <x v="722"/>
    <x v="90"/>
    <x v="7"/>
    <x v="12"/>
    <x v="12"/>
    <x v="4"/>
    <x v="3"/>
    <x v="1"/>
    <x v="6"/>
    <x v="15"/>
    <x v="4"/>
    <x v="1"/>
    <x v="567"/>
  </r>
  <r>
    <x v="723"/>
    <x v="91"/>
    <x v="7"/>
    <x v="12"/>
    <x v="12"/>
    <x v="4"/>
    <x v="3"/>
    <x v="1"/>
    <x v="6"/>
    <x v="15"/>
    <x v="5"/>
    <x v="1"/>
    <x v="568"/>
  </r>
  <r>
    <x v="724"/>
    <x v="92"/>
    <x v="7"/>
    <x v="12"/>
    <x v="12"/>
    <x v="4"/>
    <x v="3"/>
    <x v="1"/>
    <x v="6"/>
    <x v="15"/>
    <x v="1"/>
    <x v="2"/>
    <x v="569"/>
  </r>
  <r>
    <x v="725"/>
    <x v="93"/>
    <x v="7"/>
    <x v="12"/>
    <x v="12"/>
    <x v="4"/>
    <x v="3"/>
    <x v="1"/>
    <x v="6"/>
    <x v="15"/>
    <x v="2"/>
    <x v="2"/>
    <x v="570"/>
  </r>
  <r>
    <x v="726"/>
    <x v="94"/>
    <x v="7"/>
    <x v="12"/>
    <x v="12"/>
    <x v="4"/>
    <x v="3"/>
    <x v="1"/>
    <x v="6"/>
    <x v="15"/>
    <x v="3"/>
    <x v="2"/>
    <x v="571"/>
  </r>
  <r>
    <x v="727"/>
    <x v="95"/>
    <x v="7"/>
    <x v="12"/>
    <x v="12"/>
    <x v="4"/>
    <x v="3"/>
    <x v="1"/>
    <x v="6"/>
    <x v="15"/>
    <x v="4"/>
    <x v="2"/>
    <x v="566"/>
  </r>
  <r>
    <x v="728"/>
    <x v="96"/>
    <x v="7"/>
    <x v="12"/>
    <x v="12"/>
    <x v="4"/>
    <x v="3"/>
    <x v="1"/>
    <x v="6"/>
    <x v="15"/>
    <x v="5"/>
    <x v="2"/>
    <x v="572"/>
  </r>
  <r>
    <x v="729"/>
    <x v="87"/>
    <x v="7"/>
    <x v="12"/>
    <x v="12"/>
    <x v="4"/>
    <x v="3"/>
    <x v="1"/>
    <x v="7"/>
    <x v="16"/>
    <x v="1"/>
    <x v="1"/>
    <x v="573"/>
  </r>
  <r>
    <x v="730"/>
    <x v="88"/>
    <x v="7"/>
    <x v="12"/>
    <x v="12"/>
    <x v="4"/>
    <x v="3"/>
    <x v="1"/>
    <x v="7"/>
    <x v="16"/>
    <x v="2"/>
    <x v="1"/>
    <x v="424"/>
  </r>
  <r>
    <x v="731"/>
    <x v="89"/>
    <x v="7"/>
    <x v="12"/>
    <x v="12"/>
    <x v="4"/>
    <x v="3"/>
    <x v="1"/>
    <x v="7"/>
    <x v="16"/>
    <x v="3"/>
    <x v="1"/>
    <x v="574"/>
  </r>
  <r>
    <x v="732"/>
    <x v="90"/>
    <x v="7"/>
    <x v="12"/>
    <x v="12"/>
    <x v="4"/>
    <x v="3"/>
    <x v="1"/>
    <x v="7"/>
    <x v="16"/>
    <x v="4"/>
    <x v="1"/>
    <x v="575"/>
  </r>
  <r>
    <x v="733"/>
    <x v="91"/>
    <x v="7"/>
    <x v="12"/>
    <x v="12"/>
    <x v="4"/>
    <x v="3"/>
    <x v="1"/>
    <x v="7"/>
    <x v="16"/>
    <x v="5"/>
    <x v="1"/>
    <x v="576"/>
  </r>
  <r>
    <x v="734"/>
    <x v="92"/>
    <x v="7"/>
    <x v="12"/>
    <x v="12"/>
    <x v="4"/>
    <x v="3"/>
    <x v="1"/>
    <x v="7"/>
    <x v="16"/>
    <x v="1"/>
    <x v="2"/>
    <x v="577"/>
  </r>
  <r>
    <x v="735"/>
    <x v="93"/>
    <x v="7"/>
    <x v="12"/>
    <x v="12"/>
    <x v="4"/>
    <x v="3"/>
    <x v="1"/>
    <x v="7"/>
    <x v="16"/>
    <x v="2"/>
    <x v="2"/>
    <x v="578"/>
  </r>
  <r>
    <x v="736"/>
    <x v="94"/>
    <x v="7"/>
    <x v="12"/>
    <x v="12"/>
    <x v="4"/>
    <x v="3"/>
    <x v="1"/>
    <x v="7"/>
    <x v="16"/>
    <x v="3"/>
    <x v="2"/>
    <x v="579"/>
  </r>
  <r>
    <x v="737"/>
    <x v="95"/>
    <x v="7"/>
    <x v="12"/>
    <x v="12"/>
    <x v="4"/>
    <x v="3"/>
    <x v="1"/>
    <x v="7"/>
    <x v="16"/>
    <x v="4"/>
    <x v="2"/>
    <x v="574"/>
  </r>
  <r>
    <x v="738"/>
    <x v="96"/>
    <x v="7"/>
    <x v="12"/>
    <x v="12"/>
    <x v="4"/>
    <x v="3"/>
    <x v="1"/>
    <x v="7"/>
    <x v="16"/>
    <x v="5"/>
    <x v="2"/>
    <x v="580"/>
  </r>
  <r>
    <x v="739"/>
    <x v="97"/>
    <x v="7"/>
    <x v="13"/>
    <x v="13"/>
    <x v="4"/>
    <x v="3"/>
    <x v="1"/>
    <x v="0"/>
    <x v="9"/>
    <x v="1"/>
    <x v="1"/>
    <x v="581"/>
  </r>
  <r>
    <x v="740"/>
    <x v="98"/>
    <x v="7"/>
    <x v="13"/>
    <x v="13"/>
    <x v="4"/>
    <x v="3"/>
    <x v="1"/>
    <x v="0"/>
    <x v="9"/>
    <x v="2"/>
    <x v="1"/>
    <x v="582"/>
  </r>
  <r>
    <x v="741"/>
    <x v="99"/>
    <x v="7"/>
    <x v="13"/>
    <x v="13"/>
    <x v="4"/>
    <x v="3"/>
    <x v="1"/>
    <x v="0"/>
    <x v="9"/>
    <x v="3"/>
    <x v="1"/>
    <x v="583"/>
  </r>
  <r>
    <x v="742"/>
    <x v="100"/>
    <x v="7"/>
    <x v="13"/>
    <x v="13"/>
    <x v="4"/>
    <x v="3"/>
    <x v="1"/>
    <x v="0"/>
    <x v="9"/>
    <x v="4"/>
    <x v="1"/>
    <x v="584"/>
  </r>
  <r>
    <x v="743"/>
    <x v="101"/>
    <x v="7"/>
    <x v="13"/>
    <x v="13"/>
    <x v="4"/>
    <x v="3"/>
    <x v="1"/>
    <x v="0"/>
    <x v="9"/>
    <x v="5"/>
    <x v="1"/>
    <x v="585"/>
  </r>
  <r>
    <x v="744"/>
    <x v="102"/>
    <x v="7"/>
    <x v="13"/>
    <x v="13"/>
    <x v="4"/>
    <x v="3"/>
    <x v="1"/>
    <x v="0"/>
    <x v="9"/>
    <x v="1"/>
    <x v="2"/>
    <x v="586"/>
  </r>
  <r>
    <x v="745"/>
    <x v="103"/>
    <x v="7"/>
    <x v="13"/>
    <x v="13"/>
    <x v="4"/>
    <x v="3"/>
    <x v="1"/>
    <x v="0"/>
    <x v="9"/>
    <x v="2"/>
    <x v="2"/>
    <x v="587"/>
  </r>
  <r>
    <x v="746"/>
    <x v="104"/>
    <x v="7"/>
    <x v="13"/>
    <x v="13"/>
    <x v="4"/>
    <x v="3"/>
    <x v="1"/>
    <x v="0"/>
    <x v="9"/>
    <x v="3"/>
    <x v="2"/>
    <x v="588"/>
  </r>
  <r>
    <x v="747"/>
    <x v="105"/>
    <x v="7"/>
    <x v="13"/>
    <x v="13"/>
    <x v="4"/>
    <x v="3"/>
    <x v="1"/>
    <x v="0"/>
    <x v="9"/>
    <x v="4"/>
    <x v="2"/>
    <x v="583"/>
  </r>
  <r>
    <x v="748"/>
    <x v="106"/>
    <x v="7"/>
    <x v="13"/>
    <x v="13"/>
    <x v="4"/>
    <x v="3"/>
    <x v="1"/>
    <x v="0"/>
    <x v="9"/>
    <x v="5"/>
    <x v="2"/>
    <x v="589"/>
  </r>
  <r>
    <x v="749"/>
    <x v="97"/>
    <x v="7"/>
    <x v="13"/>
    <x v="13"/>
    <x v="4"/>
    <x v="3"/>
    <x v="1"/>
    <x v="1"/>
    <x v="10"/>
    <x v="1"/>
    <x v="1"/>
    <x v="590"/>
  </r>
  <r>
    <x v="750"/>
    <x v="98"/>
    <x v="7"/>
    <x v="13"/>
    <x v="13"/>
    <x v="4"/>
    <x v="3"/>
    <x v="1"/>
    <x v="1"/>
    <x v="10"/>
    <x v="2"/>
    <x v="1"/>
    <x v="591"/>
  </r>
  <r>
    <x v="751"/>
    <x v="99"/>
    <x v="7"/>
    <x v="13"/>
    <x v="13"/>
    <x v="4"/>
    <x v="3"/>
    <x v="1"/>
    <x v="1"/>
    <x v="10"/>
    <x v="3"/>
    <x v="1"/>
    <x v="592"/>
  </r>
  <r>
    <x v="752"/>
    <x v="100"/>
    <x v="7"/>
    <x v="13"/>
    <x v="13"/>
    <x v="4"/>
    <x v="3"/>
    <x v="1"/>
    <x v="1"/>
    <x v="10"/>
    <x v="4"/>
    <x v="1"/>
    <x v="593"/>
  </r>
  <r>
    <x v="753"/>
    <x v="101"/>
    <x v="7"/>
    <x v="13"/>
    <x v="13"/>
    <x v="4"/>
    <x v="3"/>
    <x v="1"/>
    <x v="1"/>
    <x v="10"/>
    <x v="5"/>
    <x v="1"/>
    <x v="594"/>
  </r>
  <r>
    <x v="754"/>
    <x v="102"/>
    <x v="7"/>
    <x v="13"/>
    <x v="13"/>
    <x v="4"/>
    <x v="3"/>
    <x v="1"/>
    <x v="1"/>
    <x v="10"/>
    <x v="1"/>
    <x v="2"/>
    <x v="357"/>
  </r>
  <r>
    <x v="755"/>
    <x v="103"/>
    <x v="7"/>
    <x v="13"/>
    <x v="13"/>
    <x v="4"/>
    <x v="3"/>
    <x v="1"/>
    <x v="1"/>
    <x v="10"/>
    <x v="2"/>
    <x v="2"/>
    <x v="595"/>
  </r>
  <r>
    <x v="756"/>
    <x v="104"/>
    <x v="7"/>
    <x v="13"/>
    <x v="13"/>
    <x v="4"/>
    <x v="3"/>
    <x v="1"/>
    <x v="1"/>
    <x v="10"/>
    <x v="3"/>
    <x v="2"/>
    <x v="596"/>
  </r>
  <r>
    <x v="757"/>
    <x v="105"/>
    <x v="7"/>
    <x v="13"/>
    <x v="13"/>
    <x v="4"/>
    <x v="3"/>
    <x v="1"/>
    <x v="1"/>
    <x v="10"/>
    <x v="4"/>
    <x v="2"/>
    <x v="592"/>
  </r>
  <r>
    <x v="758"/>
    <x v="106"/>
    <x v="7"/>
    <x v="13"/>
    <x v="13"/>
    <x v="4"/>
    <x v="3"/>
    <x v="1"/>
    <x v="1"/>
    <x v="10"/>
    <x v="5"/>
    <x v="2"/>
    <x v="597"/>
  </r>
  <r>
    <x v="759"/>
    <x v="97"/>
    <x v="7"/>
    <x v="13"/>
    <x v="13"/>
    <x v="4"/>
    <x v="3"/>
    <x v="1"/>
    <x v="2"/>
    <x v="11"/>
    <x v="1"/>
    <x v="1"/>
    <x v="598"/>
  </r>
  <r>
    <x v="760"/>
    <x v="98"/>
    <x v="7"/>
    <x v="13"/>
    <x v="13"/>
    <x v="4"/>
    <x v="3"/>
    <x v="1"/>
    <x v="2"/>
    <x v="11"/>
    <x v="2"/>
    <x v="1"/>
    <x v="599"/>
  </r>
  <r>
    <x v="761"/>
    <x v="99"/>
    <x v="7"/>
    <x v="13"/>
    <x v="13"/>
    <x v="4"/>
    <x v="3"/>
    <x v="1"/>
    <x v="2"/>
    <x v="11"/>
    <x v="3"/>
    <x v="1"/>
    <x v="600"/>
  </r>
  <r>
    <x v="762"/>
    <x v="100"/>
    <x v="7"/>
    <x v="13"/>
    <x v="13"/>
    <x v="4"/>
    <x v="3"/>
    <x v="1"/>
    <x v="2"/>
    <x v="11"/>
    <x v="4"/>
    <x v="1"/>
    <x v="601"/>
  </r>
  <r>
    <x v="763"/>
    <x v="101"/>
    <x v="7"/>
    <x v="13"/>
    <x v="13"/>
    <x v="4"/>
    <x v="3"/>
    <x v="1"/>
    <x v="2"/>
    <x v="11"/>
    <x v="5"/>
    <x v="1"/>
    <x v="602"/>
  </r>
  <r>
    <x v="764"/>
    <x v="102"/>
    <x v="7"/>
    <x v="13"/>
    <x v="13"/>
    <x v="4"/>
    <x v="3"/>
    <x v="1"/>
    <x v="2"/>
    <x v="11"/>
    <x v="1"/>
    <x v="2"/>
    <x v="603"/>
  </r>
  <r>
    <x v="765"/>
    <x v="103"/>
    <x v="7"/>
    <x v="13"/>
    <x v="13"/>
    <x v="4"/>
    <x v="3"/>
    <x v="1"/>
    <x v="2"/>
    <x v="11"/>
    <x v="2"/>
    <x v="2"/>
    <x v="604"/>
  </r>
  <r>
    <x v="766"/>
    <x v="104"/>
    <x v="7"/>
    <x v="13"/>
    <x v="13"/>
    <x v="4"/>
    <x v="3"/>
    <x v="1"/>
    <x v="2"/>
    <x v="11"/>
    <x v="3"/>
    <x v="2"/>
    <x v="605"/>
  </r>
  <r>
    <x v="767"/>
    <x v="105"/>
    <x v="7"/>
    <x v="13"/>
    <x v="13"/>
    <x v="4"/>
    <x v="3"/>
    <x v="1"/>
    <x v="2"/>
    <x v="11"/>
    <x v="4"/>
    <x v="2"/>
    <x v="600"/>
  </r>
  <r>
    <x v="768"/>
    <x v="106"/>
    <x v="7"/>
    <x v="13"/>
    <x v="13"/>
    <x v="4"/>
    <x v="3"/>
    <x v="1"/>
    <x v="2"/>
    <x v="11"/>
    <x v="5"/>
    <x v="2"/>
    <x v="606"/>
  </r>
  <r>
    <x v="769"/>
    <x v="97"/>
    <x v="7"/>
    <x v="13"/>
    <x v="13"/>
    <x v="4"/>
    <x v="3"/>
    <x v="1"/>
    <x v="3"/>
    <x v="12"/>
    <x v="1"/>
    <x v="1"/>
    <x v="607"/>
  </r>
  <r>
    <x v="770"/>
    <x v="98"/>
    <x v="7"/>
    <x v="13"/>
    <x v="13"/>
    <x v="4"/>
    <x v="3"/>
    <x v="1"/>
    <x v="3"/>
    <x v="12"/>
    <x v="2"/>
    <x v="1"/>
    <x v="608"/>
  </r>
  <r>
    <x v="771"/>
    <x v="99"/>
    <x v="7"/>
    <x v="13"/>
    <x v="13"/>
    <x v="4"/>
    <x v="3"/>
    <x v="1"/>
    <x v="3"/>
    <x v="12"/>
    <x v="3"/>
    <x v="1"/>
    <x v="609"/>
  </r>
  <r>
    <x v="772"/>
    <x v="100"/>
    <x v="7"/>
    <x v="13"/>
    <x v="13"/>
    <x v="4"/>
    <x v="3"/>
    <x v="1"/>
    <x v="3"/>
    <x v="12"/>
    <x v="4"/>
    <x v="1"/>
    <x v="610"/>
  </r>
  <r>
    <x v="773"/>
    <x v="101"/>
    <x v="7"/>
    <x v="13"/>
    <x v="13"/>
    <x v="4"/>
    <x v="3"/>
    <x v="1"/>
    <x v="3"/>
    <x v="12"/>
    <x v="5"/>
    <x v="1"/>
    <x v="611"/>
  </r>
  <r>
    <x v="774"/>
    <x v="102"/>
    <x v="7"/>
    <x v="13"/>
    <x v="13"/>
    <x v="4"/>
    <x v="3"/>
    <x v="1"/>
    <x v="3"/>
    <x v="12"/>
    <x v="1"/>
    <x v="2"/>
    <x v="612"/>
  </r>
  <r>
    <x v="775"/>
    <x v="103"/>
    <x v="7"/>
    <x v="13"/>
    <x v="13"/>
    <x v="4"/>
    <x v="3"/>
    <x v="1"/>
    <x v="3"/>
    <x v="12"/>
    <x v="2"/>
    <x v="2"/>
    <x v="613"/>
  </r>
  <r>
    <x v="776"/>
    <x v="104"/>
    <x v="7"/>
    <x v="13"/>
    <x v="13"/>
    <x v="4"/>
    <x v="3"/>
    <x v="1"/>
    <x v="3"/>
    <x v="12"/>
    <x v="3"/>
    <x v="2"/>
    <x v="614"/>
  </r>
  <r>
    <x v="777"/>
    <x v="105"/>
    <x v="7"/>
    <x v="13"/>
    <x v="13"/>
    <x v="4"/>
    <x v="3"/>
    <x v="1"/>
    <x v="3"/>
    <x v="12"/>
    <x v="4"/>
    <x v="2"/>
    <x v="609"/>
  </r>
  <r>
    <x v="778"/>
    <x v="106"/>
    <x v="7"/>
    <x v="13"/>
    <x v="13"/>
    <x v="4"/>
    <x v="3"/>
    <x v="1"/>
    <x v="3"/>
    <x v="12"/>
    <x v="5"/>
    <x v="2"/>
    <x v="615"/>
  </r>
  <r>
    <x v="779"/>
    <x v="97"/>
    <x v="7"/>
    <x v="13"/>
    <x v="13"/>
    <x v="4"/>
    <x v="3"/>
    <x v="1"/>
    <x v="4"/>
    <x v="13"/>
    <x v="1"/>
    <x v="1"/>
    <x v="616"/>
  </r>
  <r>
    <x v="780"/>
    <x v="98"/>
    <x v="7"/>
    <x v="13"/>
    <x v="13"/>
    <x v="4"/>
    <x v="3"/>
    <x v="1"/>
    <x v="4"/>
    <x v="13"/>
    <x v="2"/>
    <x v="1"/>
    <x v="617"/>
  </r>
  <r>
    <x v="781"/>
    <x v="99"/>
    <x v="7"/>
    <x v="13"/>
    <x v="13"/>
    <x v="4"/>
    <x v="3"/>
    <x v="1"/>
    <x v="4"/>
    <x v="13"/>
    <x v="3"/>
    <x v="1"/>
    <x v="618"/>
  </r>
  <r>
    <x v="782"/>
    <x v="100"/>
    <x v="7"/>
    <x v="13"/>
    <x v="13"/>
    <x v="4"/>
    <x v="3"/>
    <x v="1"/>
    <x v="4"/>
    <x v="13"/>
    <x v="4"/>
    <x v="1"/>
    <x v="619"/>
  </r>
  <r>
    <x v="783"/>
    <x v="101"/>
    <x v="7"/>
    <x v="13"/>
    <x v="13"/>
    <x v="4"/>
    <x v="3"/>
    <x v="1"/>
    <x v="4"/>
    <x v="13"/>
    <x v="5"/>
    <x v="1"/>
    <x v="620"/>
  </r>
  <r>
    <x v="784"/>
    <x v="102"/>
    <x v="7"/>
    <x v="13"/>
    <x v="13"/>
    <x v="4"/>
    <x v="3"/>
    <x v="1"/>
    <x v="4"/>
    <x v="13"/>
    <x v="1"/>
    <x v="2"/>
    <x v="621"/>
  </r>
  <r>
    <x v="785"/>
    <x v="103"/>
    <x v="7"/>
    <x v="13"/>
    <x v="13"/>
    <x v="4"/>
    <x v="3"/>
    <x v="1"/>
    <x v="4"/>
    <x v="13"/>
    <x v="2"/>
    <x v="2"/>
    <x v="622"/>
  </r>
  <r>
    <x v="786"/>
    <x v="104"/>
    <x v="7"/>
    <x v="13"/>
    <x v="13"/>
    <x v="4"/>
    <x v="3"/>
    <x v="1"/>
    <x v="4"/>
    <x v="13"/>
    <x v="3"/>
    <x v="2"/>
    <x v="623"/>
  </r>
  <r>
    <x v="787"/>
    <x v="105"/>
    <x v="7"/>
    <x v="13"/>
    <x v="13"/>
    <x v="4"/>
    <x v="3"/>
    <x v="1"/>
    <x v="4"/>
    <x v="13"/>
    <x v="4"/>
    <x v="2"/>
    <x v="618"/>
  </r>
  <r>
    <x v="788"/>
    <x v="106"/>
    <x v="7"/>
    <x v="13"/>
    <x v="13"/>
    <x v="4"/>
    <x v="3"/>
    <x v="1"/>
    <x v="4"/>
    <x v="13"/>
    <x v="5"/>
    <x v="2"/>
    <x v="624"/>
  </r>
  <r>
    <x v="789"/>
    <x v="97"/>
    <x v="7"/>
    <x v="13"/>
    <x v="13"/>
    <x v="4"/>
    <x v="3"/>
    <x v="1"/>
    <x v="5"/>
    <x v="14"/>
    <x v="1"/>
    <x v="1"/>
    <x v="625"/>
  </r>
  <r>
    <x v="790"/>
    <x v="98"/>
    <x v="7"/>
    <x v="13"/>
    <x v="13"/>
    <x v="4"/>
    <x v="3"/>
    <x v="1"/>
    <x v="5"/>
    <x v="14"/>
    <x v="2"/>
    <x v="1"/>
    <x v="626"/>
  </r>
  <r>
    <x v="791"/>
    <x v="99"/>
    <x v="7"/>
    <x v="13"/>
    <x v="13"/>
    <x v="4"/>
    <x v="3"/>
    <x v="1"/>
    <x v="5"/>
    <x v="14"/>
    <x v="3"/>
    <x v="1"/>
    <x v="627"/>
  </r>
  <r>
    <x v="792"/>
    <x v="100"/>
    <x v="7"/>
    <x v="13"/>
    <x v="13"/>
    <x v="4"/>
    <x v="3"/>
    <x v="1"/>
    <x v="5"/>
    <x v="14"/>
    <x v="4"/>
    <x v="1"/>
    <x v="628"/>
  </r>
  <r>
    <x v="793"/>
    <x v="101"/>
    <x v="7"/>
    <x v="13"/>
    <x v="13"/>
    <x v="4"/>
    <x v="3"/>
    <x v="1"/>
    <x v="5"/>
    <x v="14"/>
    <x v="5"/>
    <x v="1"/>
    <x v="629"/>
  </r>
  <r>
    <x v="794"/>
    <x v="102"/>
    <x v="7"/>
    <x v="13"/>
    <x v="13"/>
    <x v="4"/>
    <x v="3"/>
    <x v="1"/>
    <x v="5"/>
    <x v="14"/>
    <x v="1"/>
    <x v="2"/>
    <x v="630"/>
  </r>
  <r>
    <x v="795"/>
    <x v="103"/>
    <x v="7"/>
    <x v="13"/>
    <x v="13"/>
    <x v="4"/>
    <x v="3"/>
    <x v="1"/>
    <x v="5"/>
    <x v="14"/>
    <x v="2"/>
    <x v="2"/>
    <x v="631"/>
  </r>
  <r>
    <x v="796"/>
    <x v="104"/>
    <x v="7"/>
    <x v="13"/>
    <x v="13"/>
    <x v="4"/>
    <x v="3"/>
    <x v="1"/>
    <x v="5"/>
    <x v="14"/>
    <x v="3"/>
    <x v="2"/>
    <x v="632"/>
  </r>
  <r>
    <x v="797"/>
    <x v="105"/>
    <x v="7"/>
    <x v="13"/>
    <x v="13"/>
    <x v="4"/>
    <x v="3"/>
    <x v="1"/>
    <x v="5"/>
    <x v="14"/>
    <x v="4"/>
    <x v="2"/>
    <x v="627"/>
  </r>
  <r>
    <x v="798"/>
    <x v="106"/>
    <x v="7"/>
    <x v="13"/>
    <x v="13"/>
    <x v="4"/>
    <x v="3"/>
    <x v="1"/>
    <x v="5"/>
    <x v="14"/>
    <x v="5"/>
    <x v="2"/>
    <x v="633"/>
  </r>
  <r>
    <x v="799"/>
    <x v="97"/>
    <x v="7"/>
    <x v="13"/>
    <x v="13"/>
    <x v="4"/>
    <x v="3"/>
    <x v="1"/>
    <x v="6"/>
    <x v="15"/>
    <x v="1"/>
    <x v="1"/>
    <x v="634"/>
  </r>
  <r>
    <x v="800"/>
    <x v="98"/>
    <x v="7"/>
    <x v="13"/>
    <x v="13"/>
    <x v="4"/>
    <x v="3"/>
    <x v="1"/>
    <x v="6"/>
    <x v="15"/>
    <x v="2"/>
    <x v="1"/>
    <x v="635"/>
  </r>
  <r>
    <x v="801"/>
    <x v="99"/>
    <x v="7"/>
    <x v="13"/>
    <x v="13"/>
    <x v="4"/>
    <x v="3"/>
    <x v="1"/>
    <x v="6"/>
    <x v="15"/>
    <x v="3"/>
    <x v="1"/>
    <x v="636"/>
  </r>
  <r>
    <x v="802"/>
    <x v="100"/>
    <x v="7"/>
    <x v="13"/>
    <x v="13"/>
    <x v="4"/>
    <x v="3"/>
    <x v="1"/>
    <x v="6"/>
    <x v="15"/>
    <x v="4"/>
    <x v="1"/>
    <x v="637"/>
  </r>
  <r>
    <x v="803"/>
    <x v="101"/>
    <x v="7"/>
    <x v="13"/>
    <x v="13"/>
    <x v="4"/>
    <x v="3"/>
    <x v="1"/>
    <x v="6"/>
    <x v="15"/>
    <x v="5"/>
    <x v="1"/>
    <x v="638"/>
  </r>
  <r>
    <x v="804"/>
    <x v="102"/>
    <x v="7"/>
    <x v="13"/>
    <x v="13"/>
    <x v="4"/>
    <x v="3"/>
    <x v="1"/>
    <x v="6"/>
    <x v="15"/>
    <x v="1"/>
    <x v="2"/>
    <x v="639"/>
  </r>
  <r>
    <x v="805"/>
    <x v="103"/>
    <x v="7"/>
    <x v="13"/>
    <x v="13"/>
    <x v="4"/>
    <x v="3"/>
    <x v="1"/>
    <x v="6"/>
    <x v="15"/>
    <x v="2"/>
    <x v="2"/>
    <x v="640"/>
  </r>
  <r>
    <x v="806"/>
    <x v="104"/>
    <x v="7"/>
    <x v="13"/>
    <x v="13"/>
    <x v="4"/>
    <x v="3"/>
    <x v="1"/>
    <x v="6"/>
    <x v="15"/>
    <x v="3"/>
    <x v="2"/>
    <x v="641"/>
  </r>
  <r>
    <x v="807"/>
    <x v="105"/>
    <x v="7"/>
    <x v="13"/>
    <x v="13"/>
    <x v="4"/>
    <x v="3"/>
    <x v="1"/>
    <x v="6"/>
    <x v="15"/>
    <x v="4"/>
    <x v="2"/>
    <x v="636"/>
  </r>
  <r>
    <x v="808"/>
    <x v="106"/>
    <x v="7"/>
    <x v="13"/>
    <x v="13"/>
    <x v="4"/>
    <x v="3"/>
    <x v="1"/>
    <x v="6"/>
    <x v="15"/>
    <x v="5"/>
    <x v="2"/>
    <x v="642"/>
  </r>
  <r>
    <x v="809"/>
    <x v="97"/>
    <x v="7"/>
    <x v="13"/>
    <x v="13"/>
    <x v="4"/>
    <x v="3"/>
    <x v="1"/>
    <x v="7"/>
    <x v="16"/>
    <x v="1"/>
    <x v="1"/>
    <x v="643"/>
  </r>
  <r>
    <x v="810"/>
    <x v="98"/>
    <x v="7"/>
    <x v="13"/>
    <x v="13"/>
    <x v="4"/>
    <x v="3"/>
    <x v="1"/>
    <x v="7"/>
    <x v="16"/>
    <x v="2"/>
    <x v="1"/>
    <x v="644"/>
  </r>
  <r>
    <x v="811"/>
    <x v="99"/>
    <x v="7"/>
    <x v="13"/>
    <x v="13"/>
    <x v="4"/>
    <x v="3"/>
    <x v="1"/>
    <x v="7"/>
    <x v="16"/>
    <x v="3"/>
    <x v="1"/>
    <x v="645"/>
  </r>
  <r>
    <x v="812"/>
    <x v="100"/>
    <x v="7"/>
    <x v="13"/>
    <x v="13"/>
    <x v="4"/>
    <x v="3"/>
    <x v="1"/>
    <x v="7"/>
    <x v="16"/>
    <x v="4"/>
    <x v="1"/>
    <x v="646"/>
  </r>
  <r>
    <x v="813"/>
    <x v="101"/>
    <x v="7"/>
    <x v="13"/>
    <x v="13"/>
    <x v="4"/>
    <x v="3"/>
    <x v="1"/>
    <x v="7"/>
    <x v="16"/>
    <x v="5"/>
    <x v="1"/>
    <x v="647"/>
  </r>
  <r>
    <x v="814"/>
    <x v="102"/>
    <x v="7"/>
    <x v="13"/>
    <x v="13"/>
    <x v="4"/>
    <x v="3"/>
    <x v="1"/>
    <x v="7"/>
    <x v="16"/>
    <x v="1"/>
    <x v="2"/>
    <x v="648"/>
  </r>
  <r>
    <x v="815"/>
    <x v="103"/>
    <x v="7"/>
    <x v="13"/>
    <x v="13"/>
    <x v="4"/>
    <x v="3"/>
    <x v="1"/>
    <x v="7"/>
    <x v="16"/>
    <x v="2"/>
    <x v="2"/>
    <x v="649"/>
  </r>
  <r>
    <x v="816"/>
    <x v="104"/>
    <x v="7"/>
    <x v="13"/>
    <x v="13"/>
    <x v="4"/>
    <x v="3"/>
    <x v="1"/>
    <x v="7"/>
    <x v="16"/>
    <x v="3"/>
    <x v="2"/>
    <x v="650"/>
  </r>
  <r>
    <x v="817"/>
    <x v="105"/>
    <x v="7"/>
    <x v="13"/>
    <x v="13"/>
    <x v="4"/>
    <x v="3"/>
    <x v="1"/>
    <x v="7"/>
    <x v="16"/>
    <x v="4"/>
    <x v="2"/>
    <x v="645"/>
  </r>
  <r>
    <x v="818"/>
    <x v="106"/>
    <x v="7"/>
    <x v="13"/>
    <x v="13"/>
    <x v="4"/>
    <x v="3"/>
    <x v="1"/>
    <x v="7"/>
    <x v="16"/>
    <x v="5"/>
    <x v="2"/>
    <x v="651"/>
  </r>
  <r>
    <x v="819"/>
    <x v="107"/>
    <x v="4"/>
    <x v="14"/>
    <x v="14"/>
    <x v="7"/>
    <x v="3"/>
    <x v="1"/>
    <x v="0"/>
    <x v="34"/>
    <x v="1"/>
    <x v="1"/>
    <x v="652"/>
  </r>
  <r>
    <x v="820"/>
    <x v="108"/>
    <x v="4"/>
    <x v="14"/>
    <x v="14"/>
    <x v="7"/>
    <x v="3"/>
    <x v="1"/>
    <x v="0"/>
    <x v="34"/>
    <x v="2"/>
    <x v="1"/>
    <x v="653"/>
  </r>
  <r>
    <x v="821"/>
    <x v="109"/>
    <x v="4"/>
    <x v="14"/>
    <x v="14"/>
    <x v="7"/>
    <x v="3"/>
    <x v="1"/>
    <x v="0"/>
    <x v="34"/>
    <x v="3"/>
    <x v="1"/>
    <x v="654"/>
  </r>
  <r>
    <x v="822"/>
    <x v="110"/>
    <x v="4"/>
    <x v="14"/>
    <x v="14"/>
    <x v="7"/>
    <x v="3"/>
    <x v="1"/>
    <x v="0"/>
    <x v="34"/>
    <x v="4"/>
    <x v="1"/>
    <x v="655"/>
  </r>
  <r>
    <x v="823"/>
    <x v="111"/>
    <x v="4"/>
    <x v="14"/>
    <x v="14"/>
    <x v="7"/>
    <x v="3"/>
    <x v="1"/>
    <x v="0"/>
    <x v="34"/>
    <x v="5"/>
    <x v="1"/>
    <x v="656"/>
  </r>
  <r>
    <x v="824"/>
    <x v="112"/>
    <x v="4"/>
    <x v="14"/>
    <x v="14"/>
    <x v="7"/>
    <x v="3"/>
    <x v="1"/>
    <x v="0"/>
    <x v="34"/>
    <x v="1"/>
    <x v="2"/>
    <x v="657"/>
  </r>
  <r>
    <x v="825"/>
    <x v="113"/>
    <x v="4"/>
    <x v="14"/>
    <x v="14"/>
    <x v="7"/>
    <x v="3"/>
    <x v="1"/>
    <x v="0"/>
    <x v="34"/>
    <x v="2"/>
    <x v="2"/>
    <x v="658"/>
  </r>
  <r>
    <x v="826"/>
    <x v="114"/>
    <x v="4"/>
    <x v="14"/>
    <x v="14"/>
    <x v="7"/>
    <x v="3"/>
    <x v="1"/>
    <x v="0"/>
    <x v="34"/>
    <x v="3"/>
    <x v="2"/>
    <x v="659"/>
  </r>
  <r>
    <x v="827"/>
    <x v="115"/>
    <x v="4"/>
    <x v="14"/>
    <x v="14"/>
    <x v="7"/>
    <x v="3"/>
    <x v="1"/>
    <x v="0"/>
    <x v="34"/>
    <x v="4"/>
    <x v="2"/>
    <x v="654"/>
  </r>
  <r>
    <x v="828"/>
    <x v="116"/>
    <x v="4"/>
    <x v="14"/>
    <x v="14"/>
    <x v="7"/>
    <x v="3"/>
    <x v="1"/>
    <x v="0"/>
    <x v="34"/>
    <x v="5"/>
    <x v="2"/>
    <x v="660"/>
  </r>
  <r>
    <x v="829"/>
    <x v="107"/>
    <x v="4"/>
    <x v="14"/>
    <x v="14"/>
    <x v="7"/>
    <x v="3"/>
    <x v="1"/>
    <x v="1"/>
    <x v="35"/>
    <x v="1"/>
    <x v="1"/>
    <x v="661"/>
  </r>
  <r>
    <x v="830"/>
    <x v="108"/>
    <x v="4"/>
    <x v="14"/>
    <x v="14"/>
    <x v="7"/>
    <x v="3"/>
    <x v="1"/>
    <x v="1"/>
    <x v="35"/>
    <x v="2"/>
    <x v="1"/>
    <x v="500"/>
  </r>
  <r>
    <x v="831"/>
    <x v="109"/>
    <x v="4"/>
    <x v="14"/>
    <x v="14"/>
    <x v="7"/>
    <x v="3"/>
    <x v="1"/>
    <x v="1"/>
    <x v="35"/>
    <x v="3"/>
    <x v="1"/>
    <x v="662"/>
  </r>
  <r>
    <x v="832"/>
    <x v="110"/>
    <x v="4"/>
    <x v="14"/>
    <x v="14"/>
    <x v="7"/>
    <x v="3"/>
    <x v="1"/>
    <x v="1"/>
    <x v="35"/>
    <x v="4"/>
    <x v="1"/>
    <x v="663"/>
  </r>
  <r>
    <x v="833"/>
    <x v="111"/>
    <x v="4"/>
    <x v="14"/>
    <x v="14"/>
    <x v="7"/>
    <x v="3"/>
    <x v="1"/>
    <x v="1"/>
    <x v="35"/>
    <x v="5"/>
    <x v="1"/>
    <x v="664"/>
  </r>
  <r>
    <x v="834"/>
    <x v="112"/>
    <x v="4"/>
    <x v="14"/>
    <x v="14"/>
    <x v="7"/>
    <x v="3"/>
    <x v="1"/>
    <x v="1"/>
    <x v="35"/>
    <x v="1"/>
    <x v="2"/>
    <x v="665"/>
  </r>
  <r>
    <x v="835"/>
    <x v="113"/>
    <x v="4"/>
    <x v="14"/>
    <x v="14"/>
    <x v="7"/>
    <x v="3"/>
    <x v="1"/>
    <x v="1"/>
    <x v="35"/>
    <x v="2"/>
    <x v="2"/>
    <x v="666"/>
  </r>
  <r>
    <x v="836"/>
    <x v="114"/>
    <x v="4"/>
    <x v="14"/>
    <x v="14"/>
    <x v="7"/>
    <x v="3"/>
    <x v="1"/>
    <x v="1"/>
    <x v="35"/>
    <x v="3"/>
    <x v="2"/>
    <x v="667"/>
  </r>
  <r>
    <x v="837"/>
    <x v="115"/>
    <x v="4"/>
    <x v="14"/>
    <x v="14"/>
    <x v="7"/>
    <x v="3"/>
    <x v="1"/>
    <x v="1"/>
    <x v="35"/>
    <x v="4"/>
    <x v="2"/>
    <x v="662"/>
  </r>
  <r>
    <x v="838"/>
    <x v="116"/>
    <x v="4"/>
    <x v="14"/>
    <x v="14"/>
    <x v="7"/>
    <x v="3"/>
    <x v="1"/>
    <x v="1"/>
    <x v="35"/>
    <x v="5"/>
    <x v="2"/>
    <x v="668"/>
  </r>
  <r>
    <x v="839"/>
    <x v="107"/>
    <x v="4"/>
    <x v="14"/>
    <x v="14"/>
    <x v="7"/>
    <x v="3"/>
    <x v="1"/>
    <x v="2"/>
    <x v="36"/>
    <x v="1"/>
    <x v="1"/>
    <x v="669"/>
  </r>
  <r>
    <x v="840"/>
    <x v="108"/>
    <x v="4"/>
    <x v="14"/>
    <x v="14"/>
    <x v="7"/>
    <x v="3"/>
    <x v="1"/>
    <x v="2"/>
    <x v="36"/>
    <x v="2"/>
    <x v="1"/>
    <x v="390"/>
  </r>
  <r>
    <x v="841"/>
    <x v="109"/>
    <x v="4"/>
    <x v="14"/>
    <x v="14"/>
    <x v="7"/>
    <x v="3"/>
    <x v="1"/>
    <x v="2"/>
    <x v="36"/>
    <x v="3"/>
    <x v="1"/>
    <x v="670"/>
  </r>
  <r>
    <x v="842"/>
    <x v="110"/>
    <x v="4"/>
    <x v="14"/>
    <x v="14"/>
    <x v="7"/>
    <x v="3"/>
    <x v="1"/>
    <x v="2"/>
    <x v="36"/>
    <x v="4"/>
    <x v="1"/>
    <x v="671"/>
  </r>
  <r>
    <x v="843"/>
    <x v="111"/>
    <x v="4"/>
    <x v="14"/>
    <x v="14"/>
    <x v="7"/>
    <x v="3"/>
    <x v="1"/>
    <x v="2"/>
    <x v="36"/>
    <x v="5"/>
    <x v="1"/>
    <x v="672"/>
  </r>
  <r>
    <x v="844"/>
    <x v="112"/>
    <x v="4"/>
    <x v="14"/>
    <x v="14"/>
    <x v="7"/>
    <x v="3"/>
    <x v="1"/>
    <x v="2"/>
    <x v="36"/>
    <x v="1"/>
    <x v="2"/>
    <x v="673"/>
  </r>
  <r>
    <x v="845"/>
    <x v="113"/>
    <x v="4"/>
    <x v="14"/>
    <x v="14"/>
    <x v="7"/>
    <x v="3"/>
    <x v="1"/>
    <x v="2"/>
    <x v="36"/>
    <x v="2"/>
    <x v="2"/>
    <x v="395"/>
  </r>
  <r>
    <x v="846"/>
    <x v="114"/>
    <x v="4"/>
    <x v="14"/>
    <x v="14"/>
    <x v="7"/>
    <x v="3"/>
    <x v="1"/>
    <x v="2"/>
    <x v="36"/>
    <x v="3"/>
    <x v="2"/>
    <x v="674"/>
  </r>
  <r>
    <x v="847"/>
    <x v="115"/>
    <x v="4"/>
    <x v="14"/>
    <x v="14"/>
    <x v="7"/>
    <x v="3"/>
    <x v="1"/>
    <x v="2"/>
    <x v="36"/>
    <x v="4"/>
    <x v="2"/>
    <x v="670"/>
  </r>
  <r>
    <x v="848"/>
    <x v="116"/>
    <x v="4"/>
    <x v="14"/>
    <x v="14"/>
    <x v="7"/>
    <x v="3"/>
    <x v="1"/>
    <x v="2"/>
    <x v="36"/>
    <x v="5"/>
    <x v="2"/>
    <x v="675"/>
  </r>
  <r>
    <x v="849"/>
    <x v="107"/>
    <x v="4"/>
    <x v="14"/>
    <x v="14"/>
    <x v="7"/>
    <x v="3"/>
    <x v="1"/>
    <x v="3"/>
    <x v="37"/>
    <x v="1"/>
    <x v="1"/>
    <x v="676"/>
  </r>
  <r>
    <x v="850"/>
    <x v="108"/>
    <x v="4"/>
    <x v="14"/>
    <x v="14"/>
    <x v="7"/>
    <x v="3"/>
    <x v="1"/>
    <x v="3"/>
    <x v="37"/>
    <x v="2"/>
    <x v="1"/>
    <x v="677"/>
  </r>
  <r>
    <x v="851"/>
    <x v="109"/>
    <x v="4"/>
    <x v="14"/>
    <x v="14"/>
    <x v="7"/>
    <x v="3"/>
    <x v="1"/>
    <x v="3"/>
    <x v="37"/>
    <x v="3"/>
    <x v="1"/>
    <x v="678"/>
  </r>
  <r>
    <x v="852"/>
    <x v="110"/>
    <x v="4"/>
    <x v="14"/>
    <x v="14"/>
    <x v="7"/>
    <x v="3"/>
    <x v="1"/>
    <x v="3"/>
    <x v="37"/>
    <x v="4"/>
    <x v="1"/>
    <x v="679"/>
  </r>
  <r>
    <x v="853"/>
    <x v="111"/>
    <x v="4"/>
    <x v="14"/>
    <x v="14"/>
    <x v="7"/>
    <x v="3"/>
    <x v="1"/>
    <x v="3"/>
    <x v="37"/>
    <x v="5"/>
    <x v="1"/>
    <x v="680"/>
  </r>
  <r>
    <x v="854"/>
    <x v="112"/>
    <x v="4"/>
    <x v="14"/>
    <x v="14"/>
    <x v="7"/>
    <x v="3"/>
    <x v="1"/>
    <x v="3"/>
    <x v="37"/>
    <x v="1"/>
    <x v="2"/>
    <x v="55"/>
  </r>
  <r>
    <x v="855"/>
    <x v="113"/>
    <x v="4"/>
    <x v="14"/>
    <x v="14"/>
    <x v="7"/>
    <x v="3"/>
    <x v="1"/>
    <x v="3"/>
    <x v="37"/>
    <x v="2"/>
    <x v="2"/>
    <x v="56"/>
  </r>
  <r>
    <x v="856"/>
    <x v="114"/>
    <x v="4"/>
    <x v="14"/>
    <x v="14"/>
    <x v="7"/>
    <x v="3"/>
    <x v="1"/>
    <x v="3"/>
    <x v="37"/>
    <x v="3"/>
    <x v="2"/>
    <x v="681"/>
  </r>
  <r>
    <x v="857"/>
    <x v="115"/>
    <x v="4"/>
    <x v="14"/>
    <x v="14"/>
    <x v="7"/>
    <x v="3"/>
    <x v="1"/>
    <x v="3"/>
    <x v="37"/>
    <x v="4"/>
    <x v="2"/>
    <x v="678"/>
  </r>
  <r>
    <x v="858"/>
    <x v="116"/>
    <x v="4"/>
    <x v="14"/>
    <x v="14"/>
    <x v="7"/>
    <x v="3"/>
    <x v="1"/>
    <x v="3"/>
    <x v="37"/>
    <x v="5"/>
    <x v="2"/>
    <x v="682"/>
  </r>
  <r>
    <x v="859"/>
    <x v="107"/>
    <x v="4"/>
    <x v="14"/>
    <x v="14"/>
    <x v="7"/>
    <x v="3"/>
    <x v="1"/>
    <x v="4"/>
    <x v="38"/>
    <x v="1"/>
    <x v="1"/>
    <x v="683"/>
  </r>
  <r>
    <x v="860"/>
    <x v="108"/>
    <x v="4"/>
    <x v="14"/>
    <x v="14"/>
    <x v="7"/>
    <x v="3"/>
    <x v="1"/>
    <x v="4"/>
    <x v="38"/>
    <x v="2"/>
    <x v="1"/>
    <x v="684"/>
  </r>
  <r>
    <x v="861"/>
    <x v="109"/>
    <x v="4"/>
    <x v="14"/>
    <x v="14"/>
    <x v="7"/>
    <x v="3"/>
    <x v="1"/>
    <x v="4"/>
    <x v="38"/>
    <x v="3"/>
    <x v="1"/>
    <x v="685"/>
  </r>
  <r>
    <x v="862"/>
    <x v="110"/>
    <x v="4"/>
    <x v="14"/>
    <x v="14"/>
    <x v="7"/>
    <x v="3"/>
    <x v="1"/>
    <x v="4"/>
    <x v="38"/>
    <x v="4"/>
    <x v="1"/>
    <x v="686"/>
  </r>
  <r>
    <x v="863"/>
    <x v="111"/>
    <x v="4"/>
    <x v="14"/>
    <x v="14"/>
    <x v="7"/>
    <x v="3"/>
    <x v="1"/>
    <x v="4"/>
    <x v="38"/>
    <x v="5"/>
    <x v="1"/>
    <x v="687"/>
  </r>
  <r>
    <x v="864"/>
    <x v="112"/>
    <x v="4"/>
    <x v="14"/>
    <x v="14"/>
    <x v="7"/>
    <x v="3"/>
    <x v="1"/>
    <x v="4"/>
    <x v="38"/>
    <x v="1"/>
    <x v="2"/>
    <x v="688"/>
  </r>
  <r>
    <x v="865"/>
    <x v="113"/>
    <x v="4"/>
    <x v="14"/>
    <x v="14"/>
    <x v="7"/>
    <x v="3"/>
    <x v="1"/>
    <x v="4"/>
    <x v="38"/>
    <x v="2"/>
    <x v="2"/>
    <x v="689"/>
  </r>
  <r>
    <x v="866"/>
    <x v="114"/>
    <x v="4"/>
    <x v="14"/>
    <x v="14"/>
    <x v="7"/>
    <x v="3"/>
    <x v="1"/>
    <x v="4"/>
    <x v="38"/>
    <x v="3"/>
    <x v="2"/>
    <x v="690"/>
  </r>
  <r>
    <x v="867"/>
    <x v="115"/>
    <x v="4"/>
    <x v="14"/>
    <x v="14"/>
    <x v="7"/>
    <x v="3"/>
    <x v="1"/>
    <x v="4"/>
    <x v="38"/>
    <x v="4"/>
    <x v="2"/>
    <x v="685"/>
  </r>
  <r>
    <x v="868"/>
    <x v="116"/>
    <x v="4"/>
    <x v="14"/>
    <x v="14"/>
    <x v="7"/>
    <x v="3"/>
    <x v="1"/>
    <x v="4"/>
    <x v="38"/>
    <x v="5"/>
    <x v="2"/>
    <x v="691"/>
  </r>
  <r>
    <x v="869"/>
    <x v="107"/>
    <x v="4"/>
    <x v="14"/>
    <x v="14"/>
    <x v="7"/>
    <x v="3"/>
    <x v="1"/>
    <x v="5"/>
    <x v="39"/>
    <x v="1"/>
    <x v="1"/>
    <x v="692"/>
  </r>
  <r>
    <x v="870"/>
    <x v="108"/>
    <x v="4"/>
    <x v="14"/>
    <x v="14"/>
    <x v="7"/>
    <x v="3"/>
    <x v="1"/>
    <x v="5"/>
    <x v="39"/>
    <x v="2"/>
    <x v="1"/>
    <x v="693"/>
  </r>
  <r>
    <x v="871"/>
    <x v="109"/>
    <x v="4"/>
    <x v="14"/>
    <x v="14"/>
    <x v="7"/>
    <x v="3"/>
    <x v="1"/>
    <x v="5"/>
    <x v="39"/>
    <x v="3"/>
    <x v="1"/>
    <x v="694"/>
  </r>
  <r>
    <x v="872"/>
    <x v="110"/>
    <x v="4"/>
    <x v="14"/>
    <x v="14"/>
    <x v="7"/>
    <x v="3"/>
    <x v="1"/>
    <x v="5"/>
    <x v="39"/>
    <x v="4"/>
    <x v="1"/>
    <x v="695"/>
  </r>
  <r>
    <x v="873"/>
    <x v="111"/>
    <x v="4"/>
    <x v="14"/>
    <x v="14"/>
    <x v="7"/>
    <x v="3"/>
    <x v="1"/>
    <x v="5"/>
    <x v="39"/>
    <x v="5"/>
    <x v="1"/>
    <x v="696"/>
  </r>
  <r>
    <x v="874"/>
    <x v="112"/>
    <x v="4"/>
    <x v="14"/>
    <x v="14"/>
    <x v="7"/>
    <x v="3"/>
    <x v="1"/>
    <x v="5"/>
    <x v="39"/>
    <x v="1"/>
    <x v="2"/>
    <x v="697"/>
  </r>
  <r>
    <x v="875"/>
    <x v="113"/>
    <x v="4"/>
    <x v="14"/>
    <x v="14"/>
    <x v="7"/>
    <x v="3"/>
    <x v="1"/>
    <x v="5"/>
    <x v="39"/>
    <x v="2"/>
    <x v="2"/>
    <x v="698"/>
  </r>
  <r>
    <x v="876"/>
    <x v="114"/>
    <x v="4"/>
    <x v="14"/>
    <x v="14"/>
    <x v="7"/>
    <x v="3"/>
    <x v="1"/>
    <x v="5"/>
    <x v="39"/>
    <x v="3"/>
    <x v="2"/>
    <x v="699"/>
  </r>
  <r>
    <x v="877"/>
    <x v="115"/>
    <x v="4"/>
    <x v="14"/>
    <x v="14"/>
    <x v="7"/>
    <x v="3"/>
    <x v="1"/>
    <x v="5"/>
    <x v="39"/>
    <x v="4"/>
    <x v="2"/>
    <x v="694"/>
  </r>
  <r>
    <x v="878"/>
    <x v="116"/>
    <x v="4"/>
    <x v="14"/>
    <x v="14"/>
    <x v="7"/>
    <x v="3"/>
    <x v="1"/>
    <x v="5"/>
    <x v="39"/>
    <x v="5"/>
    <x v="2"/>
    <x v="700"/>
  </r>
  <r>
    <x v="879"/>
    <x v="107"/>
    <x v="4"/>
    <x v="14"/>
    <x v="14"/>
    <x v="7"/>
    <x v="3"/>
    <x v="1"/>
    <x v="6"/>
    <x v="40"/>
    <x v="1"/>
    <x v="1"/>
    <x v="221"/>
  </r>
  <r>
    <x v="880"/>
    <x v="108"/>
    <x v="4"/>
    <x v="14"/>
    <x v="14"/>
    <x v="7"/>
    <x v="3"/>
    <x v="1"/>
    <x v="6"/>
    <x v="40"/>
    <x v="2"/>
    <x v="1"/>
    <x v="701"/>
  </r>
  <r>
    <x v="881"/>
    <x v="109"/>
    <x v="4"/>
    <x v="14"/>
    <x v="14"/>
    <x v="7"/>
    <x v="3"/>
    <x v="1"/>
    <x v="6"/>
    <x v="40"/>
    <x v="3"/>
    <x v="1"/>
    <x v="702"/>
  </r>
  <r>
    <x v="882"/>
    <x v="110"/>
    <x v="4"/>
    <x v="14"/>
    <x v="14"/>
    <x v="7"/>
    <x v="3"/>
    <x v="1"/>
    <x v="6"/>
    <x v="40"/>
    <x v="4"/>
    <x v="1"/>
    <x v="703"/>
  </r>
  <r>
    <x v="883"/>
    <x v="111"/>
    <x v="4"/>
    <x v="14"/>
    <x v="14"/>
    <x v="7"/>
    <x v="3"/>
    <x v="1"/>
    <x v="6"/>
    <x v="40"/>
    <x v="5"/>
    <x v="1"/>
    <x v="704"/>
  </r>
  <r>
    <x v="884"/>
    <x v="112"/>
    <x v="4"/>
    <x v="14"/>
    <x v="14"/>
    <x v="7"/>
    <x v="3"/>
    <x v="1"/>
    <x v="6"/>
    <x v="40"/>
    <x v="1"/>
    <x v="2"/>
    <x v="705"/>
  </r>
  <r>
    <x v="885"/>
    <x v="113"/>
    <x v="4"/>
    <x v="14"/>
    <x v="14"/>
    <x v="7"/>
    <x v="3"/>
    <x v="1"/>
    <x v="6"/>
    <x v="40"/>
    <x v="2"/>
    <x v="2"/>
    <x v="706"/>
  </r>
  <r>
    <x v="886"/>
    <x v="114"/>
    <x v="4"/>
    <x v="14"/>
    <x v="14"/>
    <x v="7"/>
    <x v="3"/>
    <x v="1"/>
    <x v="6"/>
    <x v="40"/>
    <x v="3"/>
    <x v="2"/>
    <x v="707"/>
  </r>
  <r>
    <x v="887"/>
    <x v="115"/>
    <x v="4"/>
    <x v="14"/>
    <x v="14"/>
    <x v="7"/>
    <x v="3"/>
    <x v="1"/>
    <x v="6"/>
    <x v="40"/>
    <x v="4"/>
    <x v="2"/>
    <x v="702"/>
  </r>
  <r>
    <x v="888"/>
    <x v="116"/>
    <x v="4"/>
    <x v="14"/>
    <x v="14"/>
    <x v="7"/>
    <x v="3"/>
    <x v="1"/>
    <x v="6"/>
    <x v="40"/>
    <x v="5"/>
    <x v="2"/>
    <x v="708"/>
  </r>
  <r>
    <x v="889"/>
    <x v="107"/>
    <x v="4"/>
    <x v="14"/>
    <x v="14"/>
    <x v="7"/>
    <x v="3"/>
    <x v="1"/>
    <x v="7"/>
    <x v="41"/>
    <x v="1"/>
    <x v="1"/>
    <x v="709"/>
  </r>
  <r>
    <x v="890"/>
    <x v="108"/>
    <x v="4"/>
    <x v="14"/>
    <x v="14"/>
    <x v="7"/>
    <x v="3"/>
    <x v="1"/>
    <x v="7"/>
    <x v="41"/>
    <x v="2"/>
    <x v="1"/>
    <x v="47"/>
  </r>
  <r>
    <x v="891"/>
    <x v="109"/>
    <x v="4"/>
    <x v="14"/>
    <x v="14"/>
    <x v="7"/>
    <x v="3"/>
    <x v="1"/>
    <x v="7"/>
    <x v="41"/>
    <x v="3"/>
    <x v="1"/>
    <x v="710"/>
  </r>
  <r>
    <x v="892"/>
    <x v="110"/>
    <x v="4"/>
    <x v="14"/>
    <x v="14"/>
    <x v="7"/>
    <x v="3"/>
    <x v="1"/>
    <x v="7"/>
    <x v="41"/>
    <x v="4"/>
    <x v="1"/>
    <x v="711"/>
  </r>
  <r>
    <x v="893"/>
    <x v="111"/>
    <x v="4"/>
    <x v="14"/>
    <x v="14"/>
    <x v="7"/>
    <x v="3"/>
    <x v="1"/>
    <x v="7"/>
    <x v="41"/>
    <x v="5"/>
    <x v="1"/>
    <x v="712"/>
  </r>
  <r>
    <x v="894"/>
    <x v="112"/>
    <x v="4"/>
    <x v="14"/>
    <x v="14"/>
    <x v="7"/>
    <x v="3"/>
    <x v="1"/>
    <x v="7"/>
    <x v="41"/>
    <x v="1"/>
    <x v="2"/>
    <x v="713"/>
  </r>
  <r>
    <x v="895"/>
    <x v="113"/>
    <x v="4"/>
    <x v="14"/>
    <x v="14"/>
    <x v="7"/>
    <x v="3"/>
    <x v="1"/>
    <x v="7"/>
    <x v="41"/>
    <x v="2"/>
    <x v="2"/>
    <x v="52"/>
  </r>
  <r>
    <x v="896"/>
    <x v="114"/>
    <x v="4"/>
    <x v="14"/>
    <x v="14"/>
    <x v="7"/>
    <x v="3"/>
    <x v="1"/>
    <x v="7"/>
    <x v="41"/>
    <x v="3"/>
    <x v="2"/>
    <x v="714"/>
  </r>
  <r>
    <x v="897"/>
    <x v="115"/>
    <x v="4"/>
    <x v="14"/>
    <x v="14"/>
    <x v="7"/>
    <x v="3"/>
    <x v="1"/>
    <x v="7"/>
    <x v="41"/>
    <x v="4"/>
    <x v="2"/>
    <x v="710"/>
  </r>
  <r>
    <x v="898"/>
    <x v="116"/>
    <x v="4"/>
    <x v="14"/>
    <x v="14"/>
    <x v="7"/>
    <x v="3"/>
    <x v="1"/>
    <x v="7"/>
    <x v="41"/>
    <x v="5"/>
    <x v="2"/>
    <x v="715"/>
  </r>
  <r>
    <x v="899"/>
    <x v="117"/>
    <x v="4"/>
    <x v="15"/>
    <x v="15"/>
    <x v="8"/>
    <x v="4"/>
    <x v="1"/>
    <x v="0"/>
    <x v="42"/>
    <x v="1"/>
    <x v="1"/>
    <x v="716"/>
  </r>
  <r>
    <x v="900"/>
    <x v="118"/>
    <x v="4"/>
    <x v="15"/>
    <x v="15"/>
    <x v="8"/>
    <x v="4"/>
    <x v="1"/>
    <x v="0"/>
    <x v="42"/>
    <x v="2"/>
    <x v="1"/>
    <x v="124"/>
  </r>
  <r>
    <x v="901"/>
    <x v="119"/>
    <x v="4"/>
    <x v="15"/>
    <x v="15"/>
    <x v="8"/>
    <x v="4"/>
    <x v="1"/>
    <x v="0"/>
    <x v="42"/>
    <x v="3"/>
    <x v="1"/>
    <x v="717"/>
  </r>
  <r>
    <x v="902"/>
    <x v="120"/>
    <x v="4"/>
    <x v="15"/>
    <x v="15"/>
    <x v="8"/>
    <x v="4"/>
    <x v="1"/>
    <x v="0"/>
    <x v="42"/>
    <x v="4"/>
    <x v="1"/>
    <x v="718"/>
  </r>
  <r>
    <x v="903"/>
    <x v="121"/>
    <x v="4"/>
    <x v="15"/>
    <x v="15"/>
    <x v="8"/>
    <x v="4"/>
    <x v="1"/>
    <x v="0"/>
    <x v="42"/>
    <x v="5"/>
    <x v="1"/>
    <x v="719"/>
  </r>
  <r>
    <x v="904"/>
    <x v="122"/>
    <x v="4"/>
    <x v="15"/>
    <x v="15"/>
    <x v="8"/>
    <x v="4"/>
    <x v="1"/>
    <x v="0"/>
    <x v="42"/>
    <x v="1"/>
    <x v="2"/>
    <x v="720"/>
  </r>
  <r>
    <x v="905"/>
    <x v="123"/>
    <x v="4"/>
    <x v="15"/>
    <x v="15"/>
    <x v="8"/>
    <x v="4"/>
    <x v="1"/>
    <x v="0"/>
    <x v="42"/>
    <x v="2"/>
    <x v="2"/>
    <x v="721"/>
  </r>
  <r>
    <x v="906"/>
    <x v="124"/>
    <x v="4"/>
    <x v="15"/>
    <x v="15"/>
    <x v="8"/>
    <x v="4"/>
    <x v="1"/>
    <x v="0"/>
    <x v="42"/>
    <x v="3"/>
    <x v="2"/>
    <x v="722"/>
  </r>
  <r>
    <x v="907"/>
    <x v="125"/>
    <x v="4"/>
    <x v="15"/>
    <x v="15"/>
    <x v="8"/>
    <x v="4"/>
    <x v="1"/>
    <x v="0"/>
    <x v="42"/>
    <x v="4"/>
    <x v="2"/>
    <x v="717"/>
  </r>
  <r>
    <x v="908"/>
    <x v="126"/>
    <x v="4"/>
    <x v="15"/>
    <x v="15"/>
    <x v="8"/>
    <x v="4"/>
    <x v="1"/>
    <x v="0"/>
    <x v="42"/>
    <x v="5"/>
    <x v="2"/>
    <x v="723"/>
  </r>
  <r>
    <x v="909"/>
    <x v="117"/>
    <x v="4"/>
    <x v="15"/>
    <x v="15"/>
    <x v="8"/>
    <x v="4"/>
    <x v="1"/>
    <x v="1"/>
    <x v="43"/>
    <x v="1"/>
    <x v="1"/>
    <x v="724"/>
  </r>
  <r>
    <x v="910"/>
    <x v="118"/>
    <x v="4"/>
    <x v="15"/>
    <x v="15"/>
    <x v="8"/>
    <x v="4"/>
    <x v="1"/>
    <x v="1"/>
    <x v="43"/>
    <x v="2"/>
    <x v="1"/>
    <x v="392"/>
  </r>
  <r>
    <x v="911"/>
    <x v="119"/>
    <x v="4"/>
    <x v="15"/>
    <x v="15"/>
    <x v="8"/>
    <x v="4"/>
    <x v="1"/>
    <x v="1"/>
    <x v="43"/>
    <x v="3"/>
    <x v="1"/>
    <x v="725"/>
  </r>
  <r>
    <x v="912"/>
    <x v="120"/>
    <x v="4"/>
    <x v="15"/>
    <x v="15"/>
    <x v="8"/>
    <x v="4"/>
    <x v="1"/>
    <x v="1"/>
    <x v="43"/>
    <x v="4"/>
    <x v="1"/>
    <x v="726"/>
  </r>
  <r>
    <x v="913"/>
    <x v="121"/>
    <x v="4"/>
    <x v="15"/>
    <x v="15"/>
    <x v="8"/>
    <x v="4"/>
    <x v="1"/>
    <x v="1"/>
    <x v="43"/>
    <x v="5"/>
    <x v="1"/>
    <x v="727"/>
  </r>
  <r>
    <x v="914"/>
    <x v="122"/>
    <x v="4"/>
    <x v="15"/>
    <x v="15"/>
    <x v="8"/>
    <x v="4"/>
    <x v="1"/>
    <x v="1"/>
    <x v="43"/>
    <x v="1"/>
    <x v="2"/>
    <x v="728"/>
  </r>
  <r>
    <x v="915"/>
    <x v="123"/>
    <x v="4"/>
    <x v="15"/>
    <x v="15"/>
    <x v="8"/>
    <x v="4"/>
    <x v="1"/>
    <x v="1"/>
    <x v="43"/>
    <x v="2"/>
    <x v="2"/>
    <x v="729"/>
  </r>
  <r>
    <x v="916"/>
    <x v="124"/>
    <x v="4"/>
    <x v="15"/>
    <x v="15"/>
    <x v="8"/>
    <x v="4"/>
    <x v="1"/>
    <x v="1"/>
    <x v="43"/>
    <x v="3"/>
    <x v="2"/>
    <x v="730"/>
  </r>
  <r>
    <x v="917"/>
    <x v="125"/>
    <x v="4"/>
    <x v="15"/>
    <x v="15"/>
    <x v="8"/>
    <x v="4"/>
    <x v="1"/>
    <x v="1"/>
    <x v="43"/>
    <x v="4"/>
    <x v="2"/>
    <x v="725"/>
  </r>
  <r>
    <x v="918"/>
    <x v="126"/>
    <x v="4"/>
    <x v="15"/>
    <x v="15"/>
    <x v="8"/>
    <x v="4"/>
    <x v="1"/>
    <x v="1"/>
    <x v="43"/>
    <x v="5"/>
    <x v="2"/>
    <x v="731"/>
  </r>
  <r>
    <x v="919"/>
    <x v="117"/>
    <x v="4"/>
    <x v="15"/>
    <x v="15"/>
    <x v="8"/>
    <x v="4"/>
    <x v="1"/>
    <x v="2"/>
    <x v="44"/>
    <x v="1"/>
    <x v="1"/>
    <x v="732"/>
  </r>
  <r>
    <x v="920"/>
    <x v="118"/>
    <x v="4"/>
    <x v="15"/>
    <x v="15"/>
    <x v="8"/>
    <x v="4"/>
    <x v="1"/>
    <x v="2"/>
    <x v="44"/>
    <x v="2"/>
    <x v="1"/>
    <x v="733"/>
  </r>
  <r>
    <x v="921"/>
    <x v="119"/>
    <x v="4"/>
    <x v="15"/>
    <x v="15"/>
    <x v="8"/>
    <x v="4"/>
    <x v="1"/>
    <x v="2"/>
    <x v="44"/>
    <x v="3"/>
    <x v="1"/>
    <x v="734"/>
  </r>
  <r>
    <x v="922"/>
    <x v="120"/>
    <x v="4"/>
    <x v="15"/>
    <x v="15"/>
    <x v="8"/>
    <x v="4"/>
    <x v="1"/>
    <x v="2"/>
    <x v="44"/>
    <x v="4"/>
    <x v="1"/>
    <x v="735"/>
  </r>
  <r>
    <x v="923"/>
    <x v="121"/>
    <x v="4"/>
    <x v="15"/>
    <x v="15"/>
    <x v="8"/>
    <x v="4"/>
    <x v="1"/>
    <x v="2"/>
    <x v="44"/>
    <x v="5"/>
    <x v="1"/>
    <x v="736"/>
  </r>
  <r>
    <x v="924"/>
    <x v="122"/>
    <x v="4"/>
    <x v="15"/>
    <x v="15"/>
    <x v="8"/>
    <x v="4"/>
    <x v="1"/>
    <x v="2"/>
    <x v="44"/>
    <x v="1"/>
    <x v="2"/>
    <x v="737"/>
  </r>
  <r>
    <x v="925"/>
    <x v="123"/>
    <x v="4"/>
    <x v="15"/>
    <x v="15"/>
    <x v="8"/>
    <x v="4"/>
    <x v="1"/>
    <x v="2"/>
    <x v="44"/>
    <x v="2"/>
    <x v="2"/>
    <x v="738"/>
  </r>
  <r>
    <x v="926"/>
    <x v="124"/>
    <x v="4"/>
    <x v="15"/>
    <x v="15"/>
    <x v="8"/>
    <x v="4"/>
    <x v="1"/>
    <x v="2"/>
    <x v="44"/>
    <x v="3"/>
    <x v="2"/>
    <x v="739"/>
  </r>
  <r>
    <x v="927"/>
    <x v="125"/>
    <x v="4"/>
    <x v="15"/>
    <x v="15"/>
    <x v="8"/>
    <x v="4"/>
    <x v="1"/>
    <x v="2"/>
    <x v="44"/>
    <x v="4"/>
    <x v="2"/>
    <x v="734"/>
  </r>
  <r>
    <x v="928"/>
    <x v="126"/>
    <x v="4"/>
    <x v="15"/>
    <x v="15"/>
    <x v="8"/>
    <x v="4"/>
    <x v="1"/>
    <x v="2"/>
    <x v="44"/>
    <x v="5"/>
    <x v="2"/>
    <x v="740"/>
  </r>
  <r>
    <x v="929"/>
    <x v="117"/>
    <x v="4"/>
    <x v="15"/>
    <x v="15"/>
    <x v="8"/>
    <x v="4"/>
    <x v="1"/>
    <x v="3"/>
    <x v="45"/>
    <x v="1"/>
    <x v="1"/>
    <x v="741"/>
  </r>
  <r>
    <x v="930"/>
    <x v="118"/>
    <x v="4"/>
    <x v="15"/>
    <x v="15"/>
    <x v="8"/>
    <x v="4"/>
    <x v="1"/>
    <x v="3"/>
    <x v="45"/>
    <x v="2"/>
    <x v="1"/>
    <x v="742"/>
  </r>
  <r>
    <x v="931"/>
    <x v="119"/>
    <x v="4"/>
    <x v="15"/>
    <x v="15"/>
    <x v="8"/>
    <x v="4"/>
    <x v="1"/>
    <x v="3"/>
    <x v="45"/>
    <x v="3"/>
    <x v="1"/>
    <x v="743"/>
  </r>
  <r>
    <x v="932"/>
    <x v="120"/>
    <x v="4"/>
    <x v="15"/>
    <x v="15"/>
    <x v="8"/>
    <x v="4"/>
    <x v="1"/>
    <x v="3"/>
    <x v="45"/>
    <x v="4"/>
    <x v="1"/>
    <x v="744"/>
  </r>
  <r>
    <x v="933"/>
    <x v="121"/>
    <x v="4"/>
    <x v="15"/>
    <x v="15"/>
    <x v="8"/>
    <x v="4"/>
    <x v="1"/>
    <x v="3"/>
    <x v="45"/>
    <x v="5"/>
    <x v="1"/>
    <x v="745"/>
  </r>
  <r>
    <x v="934"/>
    <x v="122"/>
    <x v="4"/>
    <x v="15"/>
    <x v="15"/>
    <x v="8"/>
    <x v="4"/>
    <x v="1"/>
    <x v="3"/>
    <x v="45"/>
    <x v="1"/>
    <x v="2"/>
    <x v="746"/>
  </r>
  <r>
    <x v="935"/>
    <x v="123"/>
    <x v="4"/>
    <x v="15"/>
    <x v="15"/>
    <x v="8"/>
    <x v="4"/>
    <x v="1"/>
    <x v="3"/>
    <x v="45"/>
    <x v="2"/>
    <x v="2"/>
    <x v="747"/>
  </r>
  <r>
    <x v="936"/>
    <x v="124"/>
    <x v="4"/>
    <x v="15"/>
    <x v="15"/>
    <x v="8"/>
    <x v="4"/>
    <x v="1"/>
    <x v="3"/>
    <x v="45"/>
    <x v="3"/>
    <x v="2"/>
    <x v="748"/>
  </r>
  <r>
    <x v="937"/>
    <x v="125"/>
    <x v="4"/>
    <x v="15"/>
    <x v="15"/>
    <x v="8"/>
    <x v="4"/>
    <x v="1"/>
    <x v="3"/>
    <x v="45"/>
    <x v="4"/>
    <x v="2"/>
    <x v="743"/>
  </r>
  <r>
    <x v="938"/>
    <x v="126"/>
    <x v="4"/>
    <x v="15"/>
    <x v="15"/>
    <x v="8"/>
    <x v="4"/>
    <x v="1"/>
    <x v="3"/>
    <x v="45"/>
    <x v="5"/>
    <x v="2"/>
    <x v="749"/>
  </r>
  <r>
    <x v="939"/>
    <x v="117"/>
    <x v="4"/>
    <x v="15"/>
    <x v="15"/>
    <x v="8"/>
    <x v="4"/>
    <x v="1"/>
    <x v="4"/>
    <x v="46"/>
    <x v="1"/>
    <x v="1"/>
    <x v="750"/>
  </r>
  <r>
    <x v="940"/>
    <x v="118"/>
    <x v="4"/>
    <x v="15"/>
    <x v="15"/>
    <x v="8"/>
    <x v="4"/>
    <x v="1"/>
    <x v="4"/>
    <x v="46"/>
    <x v="2"/>
    <x v="1"/>
    <x v="751"/>
  </r>
  <r>
    <x v="941"/>
    <x v="119"/>
    <x v="4"/>
    <x v="15"/>
    <x v="15"/>
    <x v="8"/>
    <x v="4"/>
    <x v="1"/>
    <x v="4"/>
    <x v="46"/>
    <x v="3"/>
    <x v="1"/>
    <x v="752"/>
  </r>
  <r>
    <x v="942"/>
    <x v="120"/>
    <x v="4"/>
    <x v="15"/>
    <x v="15"/>
    <x v="8"/>
    <x v="4"/>
    <x v="1"/>
    <x v="4"/>
    <x v="46"/>
    <x v="4"/>
    <x v="1"/>
    <x v="753"/>
  </r>
  <r>
    <x v="943"/>
    <x v="121"/>
    <x v="4"/>
    <x v="15"/>
    <x v="15"/>
    <x v="8"/>
    <x v="4"/>
    <x v="1"/>
    <x v="4"/>
    <x v="46"/>
    <x v="5"/>
    <x v="1"/>
    <x v="754"/>
  </r>
  <r>
    <x v="944"/>
    <x v="122"/>
    <x v="4"/>
    <x v="15"/>
    <x v="15"/>
    <x v="8"/>
    <x v="4"/>
    <x v="1"/>
    <x v="4"/>
    <x v="46"/>
    <x v="1"/>
    <x v="2"/>
    <x v="755"/>
  </r>
  <r>
    <x v="945"/>
    <x v="123"/>
    <x v="4"/>
    <x v="15"/>
    <x v="15"/>
    <x v="8"/>
    <x v="4"/>
    <x v="1"/>
    <x v="4"/>
    <x v="46"/>
    <x v="2"/>
    <x v="2"/>
    <x v="756"/>
  </r>
  <r>
    <x v="946"/>
    <x v="124"/>
    <x v="4"/>
    <x v="15"/>
    <x v="15"/>
    <x v="8"/>
    <x v="4"/>
    <x v="1"/>
    <x v="4"/>
    <x v="46"/>
    <x v="3"/>
    <x v="2"/>
    <x v="757"/>
  </r>
  <r>
    <x v="947"/>
    <x v="125"/>
    <x v="4"/>
    <x v="15"/>
    <x v="15"/>
    <x v="8"/>
    <x v="4"/>
    <x v="1"/>
    <x v="4"/>
    <x v="46"/>
    <x v="4"/>
    <x v="2"/>
    <x v="752"/>
  </r>
  <r>
    <x v="948"/>
    <x v="126"/>
    <x v="4"/>
    <x v="15"/>
    <x v="15"/>
    <x v="8"/>
    <x v="4"/>
    <x v="1"/>
    <x v="4"/>
    <x v="46"/>
    <x v="5"/>
    <x v="2"/>
    <x v="758"/>
  </r>
  <r>
    <x v="949"/>
    <x v="117"/>
    <x v="4"/>
    <x v="15"/>
    <x v="15"/>
    <x v="8"/>
    <x v="4"/>
    <x v="1"/>
    <x v="5"/>
    <x v="47"/>
    <x v="1"/>
    <x v="1"/>
    <x v="759"/>
  </r>
  <r>
    <x v="950"/>
    <x v="118"/>
    <x v="4"/>
    <x v="15"/>
    <x v="15"/>
    <x v="8"/>
    <x v="4"/>
    <x v="1"/>
    <x v="5"/>
    <x v="47"/>
    <x v="2"/>
    <x v="1"/>
    <x v="760"/>
  </r>
  <r>
    <x v="951"/>
    <x v="119"/>
    <x v="4"/>
    <x v="15"/>
    <x v="15"/>
    <x v="8"/>
    <x v="4"/>
    <x v="1"/>
    <x v="5"/>
    <x v="47"/>
    <x v="3"/>
    <x v="1"/>
    <x v="761"/>
  </r>
  <r>
    <x v="952"/>
    <x v="120"/>
    <x v="4"/>
    <x v="15"/>
    <x v="15"/>
    <x v="8"/>
    <x v="4"/>
    <x v="1"/>
    <x v="5"/>
    <x v="47"/>
    <x v="4"/>
    <x v="1"/>
    <x v="762"/>
  </r>
  <r>
    <x v="953"/>
    <x v="121"/>
    <x v="4"/>
    <x v="15"/>
    <x v="15"/>
    <x v="8"/>
    <x v="4"/>
    <x v="1"/>
    <x v="5"/>
    <x v="47"/>
    <x v="5"/>
    <x v="1"/>
    <x v="763"/>
  </r>
  <r>
    <x v="954"/>
    <x v="122"/>
    <x v="4"/>
    <x v="15"/>
    <x v="15"/>
    <x v="8"/>
    <x v="4"/>
    <x v="1"/>
    <x v="5"/>
    <x v="47"/>
    <x v="1"/>
    <x v="2"/>
    <x v="764"/>
  </r>
  <r>
    <x v="955"/>
    <x v="123"/>
    <x v="4"/>
    <x v="15"/>
    <x v="15"/>
    <x v="8"/>
    <x v="4"/>
    <x v="1"/>
    <x v="5"/>
    <x v="47"/>
    <x v="2"/>
    <x v="2"/>
    <x v="765"/>
  </r>
  <r>
    <x v="956"/>
    <x v="124"/>
    <x v="4"/>
    <x v="15"/>
    <x v="15"/>
    <x v="8"/>
    <x v="4"/>
    <x v="1"/>
    <x v="5"/>
    <x v="47"/>
    <x v="3"/>
    <x v="2"/>
    <x v="766"/>
  </r>
  <r>
    <x v="957"/>
    <x v="125"/>
    <x v="4"/>
    <x v="15"/>
    <x v="15"/>
    <x v="8"/>
    <x v="4"/>
    <x v="1"/>
    <x v="5"/>
    <x v="47"/>
    <x v="4"/>
    <x v="2"/>
    <x v="761"/>
  </r>
  <r>
    <x v="958"/>
    <x v="126"/>
    <x v="4"/>
    <x v="15"/>
    <x v="15"/>
    <x v="8"/>
    <x v="4"/>
    <x v="1"/>
    <x v="5"/>
    <x v="47"/>
    <x v="5"/>
    <x v="2"/>
    <x v="767"/>
  </r>
  <r>
    <x v="959"/>
    <x v="117"/>
    <x v="4"/>
    <x v="15"/>
    <x v="15"/>
    <x v="8"/>
    <x v="4"/>
    <x v="1"/>
    <x v="6"/>
    <x v="48"/>
    <x v="1"/>
    <x v="1"/>
    <x v="768"/>
  </r>
  <r>
    <x v="960"/>
    <x v="118"/>
    <x v="4"/>
    <x v="15"/>
    <x v="15"/>
    <x v="8"/>
    <x v="4"/>
    <x v="1"/>
    <x v="6"/>
    <x v="48"/>
    <x v="2"/>
    <x v="1"/>
    <x v="769"/>
  </r>
  <r>
    <x v="961"/>
    <x v="119"/>
    <x v="4"/>
    <x v="15"/>
    <x v="15"/>
    <x v="8"/>
    <x v="4"/>
    <x v="1"/>
    <x v="6"/>
    <x v="48"/>
    <x v="3"/>
    <x v="1"/>
    <x v="770"/>
  </r>
  <r>
    <x v="962"/>
    <x v="120"/>
    <x v="4"/>
    <x v="15"/>
    <x v="15"/>
    <x v="8"/>
    <x v="4"/>
    <x v="1"/>
    <x v="6"/>
    <x v="48"/>
    <x v="4"/>
    <x v="1"/>
    <x v="771"/>
  </r>
  <r>
    <x v="963"/>
    <x v="121"/>
    <x v="4"/>
    <x v="15"/>
    <x v="15"/>
    <x v="8"/>
    <x v="4"/>
    <x v="1"/>
    <x v="6"/>
    <x v="48"/>
    <x v="5"/>
    <x v="1"/>
    <x v="772"/>
  </r>
  <r>
    <x v="964"/>
    <x v="122"/>
    <x v="4"/>
    <x v="15"/>
    <x v="15"/>
    <x v="8"/>
    <x v="4"/>
    <x v="1"/>
    <x v="6"/>
    <x v="48"/>
    <x v="1"/>
    <x v="2"/>
    <x v="773"/>
  </r>
  <r>
    <x v="965"/>
    <x v="123"/>
    <x v="4"/>
    <x v="15"/>
    <x v="15"/>
    <x v="8"/>
    <x v="4"/>
    <x v="1"/>
    <x v="6"/>
    <x v="48"/>
    <x v="2"/>
    <x v="2"/>
    <x v="774"/>
  </r>
  <r>
    <x v="966"/>
    <x v="124"/>
    <x v="4"/>
    <x v="15"/>
    <x v="15"/>
    <x v="8"/>
    <x v="4"/>
    <x v="1"/>
    <x v="6"/>
    <x v="48"/>
    <x v="3"/>
    <x v="2"/>
    <x v="775"/>
  </r>
  <r>
    <x v="967"/>
    <x v="125"/>
    <x v="4"/>
    <x v="15"/>
    <x v="15"/>
    <x v="8"/>
    <x v="4"/>
    <x v="1"/>
    <x v="6"/>
    <x v="48"/>
    <x v="4"/>
    <x v="2"/>
    <x v="770"/>
  </r>
  <r>
    <x v="968"/>
    <x v="126"/>
    <x v="4"/>
    <x v="15"/>
    <x v="15"/>
    <x v="8"/>
    <x v="4"/>
    <x v="1"/>
    <x v="6"/>
    <x v="48"/>
    <x v="5"/>
    <x v="2"/>
    <x v="776"/>
  </r>
  <r>
    <x v="969"/>
    <x v="117"/>
    <x v="4"/>
    <x v="15"/>
    <x v="15"/>
    <x v="8"/>
    <x v="4"/>
    <x v="1"/>
    <x v="7"/>
    <x v="49"/>
    <x v="1"/>
    <x v="1"/>
    <x v="777"/>
  </r>
  <r>
    <x v="970"/>
    <x v="118"/>
    <x v="4"/>
    <x v="15"/>
    <x v="15"/>
    <x v="8"/>
    <x v="4"/>
    <x v="1"/>
    <x v="7"/>
    <x v="49"/>
    <x v="2"/>
    <x v="1"/>
    <x v="778"/>
  </r>
  <r>
    <x v="971"/>
    <x v="119"/>
    <x v="4"/>
    <x v="15"/>
    <x v="15"/>
    <x v="8"/>
    <x v="4"/>
    <x v="1"/>
    <x v="7"/>
    <x v="49"/>
    <x v="3"/>
    <x v="1"/>
    <x v="779"/>
  </r>
  <r>
    <x v="972"/>
    <x v="120"/>
    <x v="4"/>
    <x v="15"/>
    <x v="15"/>
    <x v="8"/>
    <x v="4"/>
    <x v="1"/>
    <x v="7"/>
    <x v="49"/>
    <x v="4"/>
    <x v="1"/>
    <x v="780"/>
  </r>
  <r>
    <x v="973"/>
    <x v="121"/>
    <x v="4"/>
    <x v="15"/>
    <x v="15"/>
    <x v="8"/>
    <x v="4"/>
    <x v="1"/>
    <x v="7"/>
    <x v="49"/>
    <x v="5"/>
    <x v="1"/>
    <x v="781"/>
  </r>
  <r>
    <x v="974"/>
    <x v="122"/>
    <x v="4"/>
    <x v="15"/>
    <x v="15"/>
    <x v="8"/>
    <x v="4"/>
    <x v="1"/>
    <x v="7"/>
    <x v="49"/>
    <x v="1"/>
    <x v="2"/>
    <x v="782"/>
  </r>
  <r>
    <x v="975"/>
    <x v="123"/>
    <x v="4"/>
    <x v="15"/>
    <x v="15"/>
    <x v="8"/>
    <x v="4"/>
    <x v="1"/>
    <x v="7"/>
    <x v="49"/>
    <x v="2"/>
    <x v="2"/>
    <x v="783"/>
  </r>
  <r>
    <x v="976"/>
    <x v="124"/>
    <x v="4"/>
    <x v="15"/>
    <x v="15"/>
    <x v="8"/>
    <x v="4"/>
    <x v="1"/>
    <x v="7"/>
    <x v="49"/>
    <x v="3"/>
    <x v="2"/>
    <x v="784"/>
  </r>
  <r>
    <x v="977"/>
    <x v="125"/>
    <x v="4"/>
    <x v="15"/>
    <x v="15"/>
    <x v="8"/>
    <x v="4"/>
    <x v="1"/>
    <x v="7"/>
    <x v="49"/>
    <x v="4"/>
    <x v="2"/>
    <x v="779"/>
  </r>
  <r>
    <x v="978"/>
    <x v="126"/>
    <x v="4"/>
    <x v="15"/>
    <x v="15"/>
    <x v="8"/>
    <x v="4"/>
    <x v="1"/>
    <x v="7"/>
    <x v="49"/>
    <x v="5"/>
    <x v="2"/>
    <x v="785"/>
  </r>
  <r>
    <x v="979"/>
    <x v="127"/>
    <x v="4"/>
    <x v="16"/>
    <x v="16"/>
    <x v="9"/>
    <x v="5"/>
    <x v="1"/>
    <x v="9"/>
    <x v="50"/>
    <x v="1"/>
    <x v="1"/>
    <x v="786"/>
  </r>
  <r>
    <x v="980"/>
    <x v="128"/>
    <x v="4"/>
    <x v="16"/>
    <x v="16"/>
    <x v="9"/>
    <x v="5"/>
    <x v="1"/>
    <x v="9"/>
    <x v="50"/>
    <x v="2"/>
    <x v="1"/>
    <x v="787"/>
  </r>
  <r>
    <x v="981"/>
    <x v="129"/>
    <x v="4"/>
    <x v="16"/>
    <x v="16"/>
    <x v="9"/>
    <x v="5"/>
    <x v="1"/>
    <x v="9"/>
    <x v="50"/>
    <x v="3"/>
    <x v="1"/>
    <x v="788"/>
  </r>
  <r>
    <x v="982"/>
    <x v="130"/>
    <x v="4"/>
    <x v="16"/>
    <x v="16"/>
    <x v="9"/>
    <x v="5"/>
    <x v="1"/>
    <x v="9"/>
    <x v="50"/>
    <x v="4"/>
    <x v="1"/>
    <x v="789"/>
  </r>
  <r>
    <x v="983"/>
    <x v="131"/>
    <x v="4"/>
    <x v="16"/>
    <x v="16"/>
    <x v="9"/>
    <x v="5"/>
    <x v="1"/>
    <x v="9"/>
    <x v="50"/>
    <x v="5"/>
    <x v="1"/>
    <x v="790"/>
  </r>
  <r>
    <x v="984"/>
    <x v="132"/>
    <x v="4"/>
    <x v="16"/>
    <x v="16"/>
    <x v="9"/>
    <x v="5"/>
    <x v="1"/>
    <x v="9"/>
    <x v="50"/>
    <x v="1"/>
    <x v="2"/>
    <x v="791"/>
  </r>
  <r>
    <x v="985"/>
    <x v="133"/>
    <x v="4"/>
    <x v="16"/>
    <x v="16"/>
    <x v="9"/>
    <x v="5"/>
    <x v="1"/>
    <x v="9"/>
    <x v="50"/>
    <x v="2"/>
    <x v="2"/>
    <x v="792"/>
  </r>
  <r>
    <x v="986"/>
    <x v="134"/>
    <x v="4"/>
    <x v="16"/>
    <x v="16"/>
    <x v="9"/>
    <x v="5"/>
    <x v="1"/>
    <x v="9"/>
    <x v="50"/>
    <x v="3"/>
    <x v="2"/>
    <x v="793"/>
  </r>
  <r>
    <x v="987"/>
    <x v="135"/>
    <x v="4"/>
    <x v="16"/>
    <x v="16"/>
    <x v="9"/>
    <x v="5"/>
    <x v="1"/>
    <x v="9"/>
    <x v="50"/>
    <x v="4"/>
    <x v="2"/>
    <x v="788"/>
  </r>
  <r>
    <x v="988"/>
    <x v="136"/>
    <x v="4"/>
    <x v="16"/>
    <x v="16"/>
    <x v="9"/>
    <x v="5"/>
    <x v="1"/>
    <x v="9"/>
    <x v="50"/>
    <x v="5"/>
    <x v="2"/>
    <x v="794"/>
  </r>
  <r>
    <x v="989"/>
    <x v="127"/>
    <x v="4"/>
    <x v="16"/>
    <x v="16"/>
    <x v="9"/>
    <x v="5"/>
    <x v="1"/>
    <x v="10"/>
    <x v="51"/>
    <x v="1"/>
    <x v="1"/>
    <x v="786"/>
  </r>
  <r>
    <x v="990"/>
    <x v="128"/>
    <x v="4"/>
    <x v="16"/>
    <x v="16"/>
    <x v="9"/>
    <x v="5"/>
    <x v="1"/>
    <x v="10"/>
    <x v="51"/>
    <x v="2"/>
    <x v="1"/>
    <x v="787"/>
  </r>
  <r>
    <x v="991"/>
    <x v="129"/>
    <x v="4"/>
    <x v="16"/>
    <x v="16"/>
    <x v="9"/>
    <x v="5"/>
    <x v="1"/>
    <x v="10"/>
    <x v="51"/>
    <x v="3"/>
    <x v="1"/>
    <x v="788"/>
  </r>
  <r>
    <x v="992"/>
    <x v="130"/>
    <x v="4"/>
    <x v="16"/>
    <x v="16"/>
    <x v="9"/>
    <x v="5"/>
    <x v="1"/>
    <x v="10"/>
    <x v="51"/>
    <x v="4"/>
    <x v="1"/>
    <x v="789"/>
  </r>
  <r>
    <x v="993"/>
    <x v="131"/>
    <x v="4"/>
    <x v="16"/>
    <x v="16"/>
    <x v="9"/>
    <x v="5"/>
    <x v="1"/>
    <x v="10"/>
    <x v="51"/>
    <x v="5"/>
    <x v="1"/>
    <x v="790"/>
  </r>
  <r>
    <x v="994"/>
    <x v="132"/>
    <x v="4"/>
    <x v="16"/>
    <x v="16"/>
    <x v="9"/>
    <x v="5"/>
    <x v="1"/>
    <x v="10"/>
    <x v="51"/>
    <x v="1"/>
    <x v="2"/>
    <x v="791"/>
  </r>
  <r>
    <x v="995"/>
    <x v="133"/>
    <x v="4"/>
    <x v="16"/>
    <x v="16"/>
    <x v="9"/>
    <x v="5"/>
    <x v="1"/>
    <x v="10"/>
    <x v="51"/>
    <x v="2"/>
    <x v="2"/>
    <x v="792"/>
  </r>
  <r>
    <x v="996"/>
    <x v="134"/>
    <x v="4"/>
    <x v="16"/>
    <x v="16"/>
    <x v="9"/>
    <x v="5"/>
    <x v="1"/>
    <x v="10"/>
    <x v="51"/>
    <x v="3"/>
    <x v="2"/>
    <x v="793"/>
  </r>
  <r>
    <x v="997"/>
    <x v="135"/>
    <x v="4"/>
    <x v="16"/>
    <x v="16"/>
    <x v="9"/>
    <x v="5"/>
    <x v="1"/>
    <x v="10"/>
    <x v="51"/>
    <x v="4"/>
    <x v="2"/>
    <x v="788"/>
  </r>
  <r>
    <x v="998"/>
    <x v="136"/>
    <x v="4"/>
    <x v="16"/>
    <x v="16"/>
    <x v="9"/>
    <x v="5"/>
    <x v="1"/>
    <x v="10"/>
    <x v="51"/>
    <x v="5"/>
    <x v="2"/>
    <x v="794"/>
  </r>
  <r>
    <x v="999"/>
    <x v="127"/>
    <x v="4"/>
    <x v="16"/>
    <x v="16"/>
    <x v="9"/>
    <x v="5"/>
    <x v="1"/>
    <x v="11"/>
    <x v="52"/>
    <x v="1"/>
    <x v="1"/>
    <x v="786"/>
  </r>
  <r>
    <x v="1000"/>
    <x v="128"/>
    <x v="4"/>
    <x v="16"/>
    <x v="16"/>
    <x v="9"/>
    <x v="5"/>
    <x v="1"/>
    <x v="11"/>
    <x v="52"/>
    <x v="2"/>
    <x v="1"/>
    <x v="787"/>
  </r>
  <r>
    <x v="1001"/>
    <x v="129"/>
    <x v="4"/>
    <x v="16"/>
    <x v="16"/>
    <x v="9"/>
    <x v="5"/>
    <x v="1"/>
    <x v="11"/>
    <x v="52"/>
    <x v="3"/>
    <x v="1"/>
    <x v="788"/>
  </r>
  <r>
    <x v="1002"/>
    <x v="130"/>
    <x v="4"/>
    <x v="16"/>
    <x v="16"/>
    <x v="9"/>
    <x v="5"/>
    <x v="1"/>
    <x v="11"/>
    <x v="52"/>
    <x v="4"/>
    <x v="1"/>
    <x v="789"/>
  </r>
  <r>
    <x v="1003"/>
    <x v="131"/>
    <x v="4"/>
    <x v="16"/>
    <x v="16"/>
    <x v="9"/>
    <x v="5"/>
    <x v="1"/>
    <x v="11"/>
    <x v="52"/>
    <x v="5"/>
    <x v="1"/>
    <x v="790"/>
  </r>
  <r>
    <x v="1004"/>
    <x v="132"/>
    <x v="4"/>
    <x v="16"/>
    <x v="16"/>
    <x v="9"/>
    <x v="5"/>
    <x v="1"/>
    <x v="11"/>
    <x v="52"/>
    <x v="1"/>
    <x v="2"/>
    <x v="791"/>
  </r>
  <r>
    <x v="1005"/>
    <x v="133"/>
    <x v="4"/>
    <x v="16"/>
    <x v="16"/>
    <x v="9"/>
    <x v="5"/>
    <x v="1"/>
    <x v="11"/>
    <x v="52"/>
    <x v="2"/>
    <x v="2"/>
    <x v="792"/>
  </r>
  <r>
    <x v="1006"/>
    <x v="134"/>
    <x v="4"/>
    <x v="16"/>
    <x v="16"/>
    <x v="9"/>
    <x v="5"/>
    <x v="1"/>
    <x v="11"/>
    <x v="52"/>
    <x v="3"/>
    <x v="2"/>
    <x v="793"/>
  </r>
  <r>
    <x v="1007"/>
    <x v="135"/>
    <x v="4"/>
    <x v="16"/>
    <x v="16"/>
    <x v="9"/>
    <x v="5"/>
    <x v="1"/>
    <x v="11"/>
    <x v="52"/>
    <x v="4"/>
    <x v="2"/>
    <x v="788"/>
  </r>
  <r>
    <x v="1008"/>
    <x v="136"/>
    <x v="4"/>
    <x v="16"/>
    <x v="16"/>
    <x v="9"/>
    <x v="5"/>
    <x v="1"/>
    <x v="11"/>
    <x v="52"/>
    <x v="5"/>
    <x v="2"/>
    <x v="794"/>
  </r>
  <r>
    <x v="1009"/>
    <x v="127"/>
    <x v="4"/>
    <x v="16"/>
    <x v="16"/>
    <x v="9"/>
    <x v="5"/>
    <x v="1"/>
    <x v="12"/>
    <x v="53"/>
    <x v="1"/>
    <x v="1"/>
    <x v="786"/>
  </r>
  <r>
    <x v="1010"/>
    <x v="128"/>
    <x v="4"/>
    <x v="16"/>
    <x v="16"/>
    <x v="9"/>
    <x v="5"/>
    <x v="1"/>
    <x v="12"/>
    <x v="53"/>
    <x v="2"/>
    <x v="1"/>
    <x v="787"/>
  </r>
  <r>
    <x v="1011"/>
    <x v="129"/>
    <x v="4"/>
    <x v="16"/>
    <x v="16"/>
    <x v="9"/>
    <x v="5"/>
    <x v="1"/>
    <x v="12"/>
    <x v="53"/>
    <x v="3"/>
    <x v="1"/>
    <x v="788"/>
  </r>
  <r>
    <x v="1012"/>
    <x v="130"/>
    <x v="4"/>
    <x v="16"/>
    <x v="16"/>
    <x v="9"/>
    <x v="5"/>
    <x v="1"/>
    <x v="12"/>
    <x v="53"/>
    <x v="4"/>
    <x v="1"/>
    <x v="789"/>
  </r>
  <r>
    <x v="1013"/>
    <x v="131"/>
    <x v="4"/>
    <x v="16"/>
    <x v="16"/>
    <x v="9"/>
    <x v="5"/>
    <x v="1"/>
    <x v="12"/>
    <x v="53"/>
    <x v="5"/>
    <x v="1"/>
    <x v="790"/>
  </r>
  <r>
    <x v="1014"/>
    <x v="132"/>
    <x v="4"/>
    <x v="16"/>
    <x v="16"/>
    <x v="9"/>
    <x v="5"/>
    <x v="1"/>
    <x v="12"/>
    <x v="53"/>
    <x v="1"/>
    <x v="2"/>
    <x v="791"/>
  </r>
  <r>
    <x v="1015"/>
    <x v="133"/>
    <x v="4"/>
    <x v="16"/>
    <x v="16"/>
    <x v="9"/>
    <x v="5"/>
    <x v="1"/>
    <x v="12"/>
    <x v="53"/>
    <x v="2"/>
    <x v="2"/>
    <x v="792"/>
  </r>
  <r>
    <x v="1016"/>
    <x v="134"/>
    <x v="4"/>
    <x v="16"/>
    <x v="16"/>
    <x v="9"/>
    <x v="5"/>
    <x v="1"/>
    <x v="12"/>
    <x v="53"/>
    <x v="3"/>
    <x v="2"/>
    <x v="793"/>
  </r>
  <r>
    <x v="1017"/>
    <x v="135"/>
    <x v="4"/>
    <x v="16"/>
    <x v="16"/>
    <x v="9"/>
    <x v="5"/>
    <x v="1"/>
    <x v="12"/>
    <x v="53"/>
    <x v="4"/>
    <x v="2"/>
    <x v="788"/>
  </r>
  <r>
    <x v="1018"/>
    <x v="136"/>
    <x v="4"/>
    <x v="16"/>
    <x v="16"/>
    <x v="9"/>
    <x v="5"/>
    <x v="1"/>
    <x v="12"/>
    <x v="53"/>
    <x v="5"/>
    <x v="2"/>
    <x v="794"/>
  </r>
  <r>
    <x v="1019"/>
    <x v="127"/>
    <x v="4"/>
    <x v="16"/>
    <x v="16"/>
    <x v="9"/>
    <x v="5"/>
    <x v="1"/>
    <x v="8"/>
    <x v="54"/>
    <x v="1"/>
    <x v="1"/>
    <x v="786"/>
  </r>
  <r>
    <x v="1020"/>
    <x v="128"/>
    <x v="4"/>
    <x v="16"/>
    <x v="16"/>
    <x v="9"/>
    <x v="5"/>
    <x v="1"/>
    <x v="8"/>
    <x v="54"/>
    <x v="2"/>
    <x v="1"/>
    <x v="787"/>
  </r>
  <r>
    <x v="1021"/>
    <x v="129"/>
    <x v="4"/>
    <x v="16"/>
    <x v="16"/>
    <x v="9"/>
    <x v="5"/>
    <x v="1"/>
    <x v="8"/>
    <x v="54"/>
    <x v="3"/>
    <x v="1"/>
    <x v="788"/>
  </r>
  <r>
    <x v="1022"/>
    <x v="130"/>
    <x v="4"/>
    <x v="16"/>
    <x v="16"/>
    <x v="9"/>
    <x v="5"/>
    <x v="1"/>
    <x v="8"/>
    <x v="54"/>
    <x v="4"/>
    <x v="1"/>
    <x v="789"/>
  </r>
  <r>
    <x v="1023"/>
    <x v="131"/>
    <x v="4"/>
    <x v="16"/>
    <x v="16"/>
    <x v="9"/>
    <x v="5"/>
    <x v="1"/>
    <x v="8"/>
    <x v="54"/>
    <x v="5"/>
    <x v="1"/>
    <x v="790"/>
  </r>
  <r>
    <x v="1024"/>
    <x v="132"/>
    <x v="4"/>
    <x v="16"/>
    <x v="16"/>
    <x v="9"/>
    <x v="5"/>
    <x v="1"/>
    <x v="8"/>
    <x v="54"/>
    <x v="1"/>
    <x v="2"/>
    <x v="791"/>
  </r>
  <r>
    <x v="1025"/>
    <x v="133"/>
    <x v="4"/>
    <x v="16"/>
    <x v="16"/>
    <x v="9"/>
    <x v="5"/>
    <x v="1"/>
    <x v="8"/>
    <x v="54"/>
    <x v="2"/>
    <x v="2"/>
    <x v="792"/>
  </r>
  <r>
    <x v="1026"/>
    <x v="134"/>
    <x v="4"/>
    <x v="16"/>
    <x v="16"/>
    <x v="9"/>
    <x v="5"/>
    <x v="1"/>
    <x v="8"/>
    <x v="54"/>
    <x v="3"/>
    <x v="2"/>
    <x v="793"/>
  </r>
  <r>
    <x v="1027"/>
    <x v="135"/>
    <x v="4"/>
    <x v="16"/>
    <x v="16"/>
    <x v="9"/>
    <x v="5"/>
    <x v="1"/>
    <x v="8"/>
    <x v="54"/>
    <x v="4"/>
    <x v="2"/>
    <x v="788"/>
  </r>
  <r>
    <x v="1028"/>
    <x v="136"/>
    <x v="4"/>
    <x v="16"/>
    <x v="16"/>
    <x v="9"/>
    <x v="5"/>
    <x v="1"/>
    <x v="8"/>
    <x v="54"/>
    <x v="5"/>
    <x v="2"/>
    <x v="794"/>
  </r>
  <r>
    <x v="1029"/>
    <x v="127"/>
    <x v="4"/>
    <x v="16"/>
    <x v="16"/>
    <x v="9"/>
    <x v="5"/>
    <x v="1"/>
    <x v="0"/>
    <x v="55"/>
    <x v="1"/>
    <x v="1"/>
    <x v="786"/>
  </r>
  <r>
    <x v="1030"/>
    <x v="128"/>
    <x v="4"/>
    <x v="16"/>
    <x v="16"/>
    <x v="9"/>
    <x v="5"/>
    <x v="1"/>
    <x v="0"/>
    <x v="55"/>
    <x v="2"/>
    <x v="1"/>
    <x v="787"/>
  </r>
  <r>
    <x v="1031"/>
    <x v="129"/>
    <x v="4"/>
    <x v="16"/>
    <x v="16"/>
    <x v="9"/>
    <x v="5"/>
    <x v="1"/>
    <x v="0"/>
    <x v="55"/>
    <x v="3"/>
    <x v="1"/>
    <x v="788"/>
  </r>
  <r>
    <x v="1032"/>
    <x v="130"/>
    <x v="4"/>
    <x v="16"/>
    <x v="16"/>
    <x v="9"/>
    <x v="5"/>
    <x v="1"/>
    <x v="0"/>
    <x v="55"/>
    <x v="4"/>
    <x v="1"/>
    <x v="789"/>
  </r>
  <r>
    <x v="1033"/>
    <x v="131"/>
    <x v="4"/>
    <x v="16"/>
    <x v="16"/>
    <x v="9"/>
    <x v="5"/>
    <x v="1"/>
    <x v="0"/>
    <x v="55"/>
    <x v="5"/>
    <x v="1"/>
    <x v="790"/>
  </r>
  <r>
    <x v="1034"/>
    <x v="132"/>
    <x v="4"/>
    <x v="16"/>
    <x v="16"/>
    <x v="9"/>
    <x v="5"/>
    <x v="1"/>
    <x v="0"/>
    <x v="55"/>
    <x v="1"/>
    <x v="2"/>
    <x v="791"/>
  </r>
  <r>
    <x v="1035"/>
    <x v="133"/>
    <x v="4"/>
    <x v="16"/>
    <x v="16"/>
    <x v="9"/>
    <x v="5"/>
    <x v="1"/>
    <x v="0"/>
    <x v="55"/>
    <x v="2"/>
    <x v="2"/>
    <x v="792"/>
  </r>
  <r>
    <x v="1036"/>
    <x v="134"/>
    <x v="4"/>
    <x v="16"/>
    <x v="16"/>
    <x v="9"/>
    <x v="5"/>
    <x v="1"/>
    <x v="0"/>
    <x v="55"/>
    <x v="3"/>
    <x v="2"/>
    <x v="793"/>
  </r>
  <r>
    <x v="1037"/>
    <x v="135"/>
    <x v="4"/>
    <x v="16"/>
    <x v="16"/>
    <x v="9"/>
    <x v="5"/>
    <x v="1"/>
    <x v="0"/>
    <x v="55"/>
    <x v="4"/>
    <x v="2"/>
    <x v="788"/>
  </r>
  <r>
    <x v="1038"/>
    <x v="136"/>
    <x v="4"/>
    <x v="16"/>
    <x v="16"/>
    <x v="9"/>
    <x v="5"/>
    <x v="1"/>
    <x v="0"/>
    <x v="55"/>
    <x v="5"/>
    <x v="2"/>
    <x v="794"/>
  </r>
  <r>
    <x v="1039"/>
    <x v="127"/>
    <x v="4"/>
    <x v="16"/>
    <x v="16"/>
    <x v="9"/>
    <x v="5"/>
    <x v="1"/>
    <x v="1"/>
    <x v="56"/>
    <x v="1"/>
    <x v="1"/>
    <x v="795"/>
  </r>
  <r>
    <x v="1040"/>
    <x v="128"/>
    <x v="4"/>
    <x v="16"/>
    <x v="16"/>
    <x v="9"/>
    <x v="5"/>
    <x v="1"/>
    <x v="1"/>
    <x v="56"/>
    <x v="2"/>
    <x v="1"/>
    <x v="796"/>
  </r>
  <r>
    <x v="1041"/>
    <x v="129"/>
    <x v="4"/>
    <x v="16"/>
    <x v="16"/>
    <x v="9"/>
    <x v="5"/>
    <x v="1"/>
    <x v="1"/>
    <x v="56"/>
    <x v="3"/>
    <x v="1"/>
    <x v="797"/>
  </r>
  <r>
    <x v="1042"/>
    <x v="130"/>
    <x v="4"/>
    <x v="16"/>
    <x v="16"/>
    <x v="9"/>
    <x v="5"/>
    <x v="1"/>
    <x v="1"/>
    <x v="56"/>
    <x v="4"/>
    <x v="1"/>
    <x v="798"/>
  </r>
  <r>
    <x v="1043"/>
    <x v="131"/>
    <x v="4"/>
    <x v="16"/>
    <x v="16"/>
    <x v="9"/>
    <x v="5"/>
    <x v="1"/>
    <x v="1"/>
    <x v="56"/>
    <x v="5"/>
    <x v="1"/>
    <x v="799"/>
  </r>
  <r>
    <x v="1044"/>
    <x v="132"/>
    <x v="4"/>
    <x v="16"/>
    <x v="16"/>
    <x v="9"/>
    <x v="5"/>
    <x v="1"/>
    <x v="1"/>
    <x v="56"/>
    <x v="1"/>
    <x v="2"/>
    <x v="800"/>
  </r>
  <r>
    <x v="1045"/>
    <x v="133"/>
    <x v="4"/>
    <x v="16"/>
    <x v="16"/>
    <x v="9"/>
    <x v="5"/>
    <x v="1"/>
    <x v="1"/>
    <x v="56"/>
    <x v="2"/>
    <x v="2"/>
    <x v="801"/>
  </r>
  <r>
    <x v="1046"/>
    <x v="134"/>
    <x v="4"/>
    <x v="16"/>
    <x v="16"/>
    <x v="9"/>
    <x v="5"/>
    <x v="1"/>
    <x v="1"/>
    <x v="56"/>
    <x v="3"/>
    <x v="2"/>
    <x v="802"/>
  </r>
  <r>
    <x v="1047"/>
    <x v="135"/>
    <x v="4"/>
    <x v="16"/>
    <x v="16"/>
    <x v="9"/>
    <x v="5"/>
    <x v="1"/>
    <x v="1"/>
    <x v="56"/>
    <x v="4"/>
    <x v="2"/>
    <x v="797"/>
  </r>
  <r>
    <x v="1048"/>
    <x v="136"/>
    <x v="4"/>
    <x v="16"/>
    <x v="16"/>
    <x v="9"/>
    <x v="5"/>
    <x v="1"/>
    <x v="1"/>
    <x v="56"/>
    <x v="5"/>
    <x v="2"/>
    <x v="803"/>
  </r>
  <r>
    <x v="1049"/>
    <x v="127"/>
    <x v="4"/>
    <x v="16"/>
    <x v="16"/>
    <x v="9"/>
    <x v="5"/>
    <x v="1"/>
    <x v="2"/>
    <x v="57"/>
    <x v="1"/>
    <x v="1"/>
    <x v="804"/>
  </r>
  <r>
    <x v="1050"/>
    <x v="128"/>
    <x v="4"/>
    <x v="16"/>
    <x v="16"/>
    <x v="9"/>
    <x v="5"/>
    <x v="1"/>
    <x v="2"/>
    <x v="57"/>
    <x v="2"/>
    <x v="1"/>
    <x v="805"/>
  </r>
  <r>
    <x v="1051"/>
    <x v="129"/>
    <x v="4"/>
    <x v="16"/>
    <x v="16"/>
    <x v="9"/>
    <x v="5"/>
    <x v="1"/>
    <x v="2"/>
    <x v="57"/>
    <x v="3"/>
    <x v="1"/>
    <x v="806"/>
  </r>
  <r>
    <x v="1052"/>
    <x v="130"/>
    <x v="4"/>
    <x v="16"/>
    <x v="16"/>
    <x v="9"/>
    <x v="5"/>
    <x v="1"/>
    <x v="2"/>
    <x v="57"/>
    <x v="4"/>
    <x v="1"/>
    <x v="807"/>
  </r>
  <r>
    <x v="1053"/>
    <x v="131"/>
    <x v="4"/>
    <x v="16"/>
    <x v="16"/>
    <x v="9"/>
    <x v="5"/>
    <x v="1"/>
    <x v="2"/>
    <x v="57"/>
    <x v="5"/>
    <x v="1"/>
    <x v="808"/>
  </r>
  <r>
    <x v="1054"/>
    <x v="132"/>
    <x v="4"/>
    <x v="16"/>
    <x v="16"/>
    <x v="9"/>
    <x v="5"/>
    <x v="1"/>
    <x v="2"/>
    <x v="57"/>
    <x v="1"/>
    <x v="2"/>
    <x v="809"/>
  </r>
  <r>
    <x v="1055"/>
    <x v="133"/>
    <x v="4"/>
    <x v="16"/>
    <x v="16"/>
    <x v="9"/>
    <x v="5"/>
    <x v="1"/>
    <x v="2"/>
    <x v="57"/>
    <x v="2"/>
    <x v="2"/>
    <x v="810"/>
  </r>
  <r>
    <x v="1056"/>
    <x v="134"/>
    <x v="4"/>
    <x v="16"/>
    <x v="16"/>
    <x v="9"/>
    <x v="5"/>
    <x v="1"/>
    <x v="2"/>
    <x v="57"/>
    <x v="3"/>
    <x v="2"/>
    <x v="811"/>
  </r>
  <r>
    <x v="1057"/>
    <x v="135"/>
    <x v="4"/>
    <x v="16"/>
    <x v="16"/>
    <x v="9"/>
    <x v="5"/>
    <x v="1"/>
    <x v="2"/>
    <x v="57"/>
    <x v="4"/>
    <x v="2"/>
    <x v="806"/>
  </r>
  <r>
    <x v="1058"/>
    <x v="136"/>
    <x v="4"/>
    <x v="16"/>
    <x v="16"/>
    <x v="9"/>
    <x v="5"/>
    <x v="1"/>
    <x v="2"/>
    <x v="57"/>
    <x v="5"/>
    <x v="2"/>
    <x v="812"/>
  </r>
  <r>
    <x v="1059"/>
    <x v="127"/>
    <x v="4"/>
    <x v="16"/>
    <x v="16"/>
    <x v="9"/>
    <x v="5"/>
    <x v="1"/>
    <x v="3"/>
    <x v="58"/>
    <x v="1"/>
    <x v="1"/>
    <x v="813"/>
  </r>
  <r>
    <x v="1060"/>
    <x v="128"/>
    <x v="4"/>
    <x v="16"/>
    <x v="16"/>
    <x v="9"/>
    <x v="5"/>
    <x v="1"/>
    <x v="3"/>
    <x v="58"/>
    <x v="2"/>
    <x v="1"/>
    <x v="814"/>
  </r>
  <r>
    <x v="1061"/>
    <x v="129"/>
    <x v="4"/>
    <x v="16"/>
    <x v="16"/>
    <x v="9"/>
    <x v="5"/>
    <x v="1"/>
    <x v="3"/>
    <x v="58"/>
    <x v="3"/>
    <x v="1"/>
    <x v="815"/>
  </r>
  <r>
    <x v="1062"/>
    <x v="130"/>
    <x v="4"/>
    <x v="16"/>
    <x v="16"/>
    <x v="9"/>
    <x v="5"/>
    <x v="1"/>
    <x v="3"/>
    <x v="58"/>
    <x v="4"/>
    <x v="1"/>
    <x v="816"/>
  </r>
  <r>
    <x v="1063"/>
    <x v="131"/>
    <x v="4"/>
    <x v="16"/>
    <x v="16"/>
    <x v="9"/>
    <x v="5"/>
    <x v="1"/>
    <x v="3"/>
    <x v="58"/>
    <x v="5"/>
    <x v="1"/>
    <x v="817"/>
  </r>
  <r>
    <x v="1064"/>
    <x v="132"/>
    <x v="4"/>
    <x v="16"/>
    <x v="16"/>
    <x v="9"/>
    <x v="5"/>
    <x v="1"/>
    <x v="3"/>
    <x v="58"/>
    <x v="1"/>
    <x v="2"/>
    <x v="818"/>
  </r>
  <r>
    <x v="1065"/>
    <x v="133"/>
    <x v="4"/>
    <x v="16"/>
    <x v="16"/>
    <x v="9"/>
    <x v="5"/>
    <x v="1"/>
    <x v="3"/>
    <x v="58"/>
    <x v="2"/>
    <x v="2"/>
    <x v="819"/>
  </r>
  <r>
    <x v="1066"/>
    <x v="134"/>
    <x v="4"/>
    <x v="16"/>
    <x v="16"/>
    <x v="9"/>
    <x v="5"/>
    <x v="1"/>
    <x v="3"/>
    <x v="58"/>
    <x v="3"/>
    <x v="2"/>
    <x v="820"/>
  </r>
  <r>
    <x v="1067"/>
    <x v="135"/>
    <x v="4"/>
    <x v="16"/>
    <x v="16"/>
    <x v="9"/>
    <x v="5"/>
    <x v="1"/>
    <x v="3"/>
    <x v="58"/>
    <x v="4"/>
    <x v="2"/>
    <x v="815"/>
  </r>
  <r>
    <x v="1068"/>
    <x v="136"/>
    <x v="4"/>
    <x v="16"/>
    <x v="16"/>
    <x v="9"/>
    <x v="5"/>
    <x v="1"/>
    <x v="3"/>
    <x v="58"/>
    <x v="5"/>
    <x v="2"/>
    <x v="821"/>
  </r>
  <r>
    <x v="1069"/>
    <x v="127"/>
    <x v="4"/>
    <x v="16"/>
    <x v="16"/>
    <x v="9"/>
    <x v="5"/>
    <x v="1"/>
    <x v="4"/>
    <x v="59"/>
    <x v="1"/>
    <x v="1"/>
    <x v="822"/>
  </r>
  <r>
    <x v="1070"/>
    <x v="128"/>
    <x v="4"/>
    <x v="16"/>
    <x v="16"/>
    <x v="9"/>
    <x v="5"/>
    <x v="1"/>
    <x v="4"/>
    <x v="59"/>
    <x v="2"/>
    <x v="1"/>
    <x v="823"/>
  </r>
  <r>
    <x v="1071"/>
    <x v="129"/>
    <x v="4"/>
    <x v="16"/>
    <x v="16"/>
    <x v="9"/>
    <x v="5"/>
    <x v="1"/>
    <x v="4"/>
    <x v="59"/>
    <x v="3"/>
    <x v="1"/>
    <x v="824"/>
  </r>
  <r>
    <x v="1072"/>
    <x v="130"/>
    <x v="4"/>
    <x v="16"/>
    <x v="16"/>
    <x v="9"/>
    <x v="5"/>
    <x v="1"/>
    <x v="4"/>
    <x v="59"/>
    <x v="4"/>
    <x v="1"/>
    <x v="825"/>
  </r>
  <r>
    <x v="1073"/>
    <x v="131"/>
    <x v="4"/>
    <x v="16"/>
    <x v="16"/>
    <x v="9"/>
    <x v="5"/>
    <x v="1"/>
    <x v="4"/>
    <x v="59"/>
    <x v="5"/>
    <x v="1"/>
    <x v="826"/>
  </r>
  <r>
    <x v="1074"/>
    <x v="132"/>
    <x v="4"/>
    <x v="16"/>
    <x v="16"/>
    <x v="9"/>
    <x v="5"/>
    <x v="1"/>
    <x v="4"/>
    <x v="59"/>
    <x v="1"/>
    <x v="2"/>
    <x v="608"/>
  </r>
  <r>
    <x v="1075"/>
    <x v="133"/>
    <x v="4"/>
    <x v="16"/>
    <x v="16"/>
    <x v="9"/>
    <x v="5"/>
    <x v="1"/>
    <x v="4"/>
    <x v="59"/>
    <x v="2"/>
    <x v="2"/>
    <x v="827"/>
  </r>
  <r>
    <x v="1076"/>
    <x v="134"/>
    <x v="4"/>
    <x v="16"/>
    <x v="16"/>
    <x v="9"/>
    <x v="5"/>
    <x v="1"/>
    <x v="4"/>
    <x v="59"/>
    <x v="3"/>
    <x v="2"/>
    <x v="828"/>
  </r>
  <r>
    <x v="1077"/>
    <x v="135"/>
    <x v="4"/>
    <x v="16"/>
    <x v="16"/>
    <x v="9"/>
    <x v="5"/>
    <x v="1"/>
    <x v="4"/>
    <x v="59"/>
    <x v="4"/>
    <x v="2"/>
    <x v="824"/>
  </r>
  <r>
    <x v="1078"/>
    <x v="136"/>
    <x v="4"/>
    <x v="16"/>
    <x v="16"/>
    <x v="9"/>
    <x v="5"/>
    <x v="1"/>
    <x v="4"/>
    <x v="59"/>
    <x v="5"/>
    <x v="2"/>
    <x v="829"/>
  </r>
  <r>
    <x v="1079"/>
    <x v="127"/>
    <x v="4"/>
    <x v="16"/>
    <x v="16"/>
    <x v="9"/>
    <x v="5"/>
    <x v="1"/>
    <x v="5"/>
    <x v="60"/>
    <x v="1"/>
    <x v="1"/>
    <x v="830"/>
  </r>
  <r>
    <x v="1080"/>
    <x v="128"/>
    <x v="4"/>
    <x v="16"/>
    <x v="16"/>
    <x v="9"/>
    <x v="5"/>
    <x v="1"/>
    <x v="5"/>
    <x v="60"/>
    <x v="2"/>
    <x v="1"/>
    <x v="831"/>
  </r>
  <r>
    <x v="1081"/>
    <x v="129"/>
    <x v="4"/>
    <x v="16"/>
    <x v="16"/>
    <x v="9"/>
    <x v="5"/>
    <x v="1"/>
    <x v="5"/>
    <x v="60"/>
    <x v="3"/>
    <x v="1"/>
    <x v="832"/>
  </r>
  <r>
    <x v="1082"/>
    <x v="130"/>
    <x v="4"/>
    <x v="16"/>
    <x v="16"/>
    <x v="9"/>
    <x v="5"/>
    <x v="1"/>
    <x v="5"/>
    <x v="60"/>
    <x v="4"/>
    <x v="1"/>
    <x v="833"/>
  </r>
  <r>
    <x v="1083"/>
    <x v="131"/>
    <x v="4"/>
    <x v="16"/>
    <x v="16"/>
    <x v="9"/>
    <x v="5"/>
    <x v="1"/>
    <x v="5"/>
    <x v="60"/>
    <x v="5"/>
    <x v="1"/>
    <x v="834"/>
  </r>
  <r>
    <x v="1084"/>
    <x v="132"/>
    <x v="4"/>
    <x v="16"/>
    <x v="16"/>
    <x v="9"/>
    <x v="5"/>
    <x v="1"/>
    <x v="5"/>
    <x v="60"/>
    <x v="1"/>
    <x v="2"/>
    <x v="835"/>
  </r>
  <r>
    <x v="1085"/>
    <x v="133"/>
    <x v="4"/>
    <x v="16"/>
    <x v="16"/>
    <x v="9"/>
    <x v="5"/>
    <x v="1"/>
    <x v="5"/>
    <x v="60"/>
    <x v="2"/>
    <x v="2"/>
    <x v="836"/>
  </r>
  <r>
    <x v="1086"/>
    <x v="134"/>
    <x v="4"/>
    <x v="16"/>
    <x v="16"/>
    <x v="9"/>
    <x v="5"/>
    <x v="1"/>
    <x v="5"/>
    <x v="60"/>
    <x v="3"/>
    <x v="2"/>
    <x v="837"/>
  </r>
  <r>
    <x v="1087"/>
    <x v="135"/>
    <x v="4"/>
    <x v="16"/>
    <x v="16"/>
    <x v="9"/>
    <x v="5"/>
    <x v="1"/>
    <x v="5"/>
    <x v="60"/>
    <x v="4"/>
    <x v="2"/>
    <x v="832"/>
  </r>
  <r>
    <x v="1088"/>
    <x v="136"/>
    <x v="4"/>
    <x v="16"/>
    <x v="16"/>
    <x v="9"/>
    <x v="5"/>
    <x v="1"/>
    <x v="5"/>
    <x v="60"/>
    <x v="5"/>
    <x v="2"/>
    <x v="838"/>
  </r>
  <r>
    <x v="1089"/>
    <x v="127"/>
    <x v="4"/>
    <x v="16"/>
    <x v="16"/>
    <x v="9"/>
    <x v="5"/>
    <x v="1"/>
    <x v="6"/>
    <x v="61"/>
    <x v="1"/>
    <x v="1"/>
    <x v="839"/>
  </r>
  <r>
    <x v="1090"/>
    <x v="128"/>
    <x v="4"/>
    <x v="16"/>
    <x v="16"/>
    <x v="9"/>
    <x v="5"/>
    <x v="1"/>
    <x v="6"/>
    <x v="61"/>
    <x v="2"/>
    <x v="1"/>
    <x v="840"/>
  </r>
  <r>
    <x v="1091"/>
    <x v="129"/>
    <x v="4"/>
    <x v="16"/>
    <x v="16"/>
    <x v="9"/>
    <x v="5"/>
    <x v="1"/>
    <x v="6"/>
    <x v="61"/>
    <x v="3"/>
    <x v="1"/>
    <x v="841"/>
  </r>
  <r>
    <x v="1092"/>
    <x v="130"/>
    <x v="4"/>
    <x v="16"/>
    <x v="16"/>
    <x v="9"/>
    <x v="5"/>
    <x v="1"/>
    <x v="6"/>
    <x v="61"/>
    <x v="4"/>
    <x v="1"/>
    <x v="842"/>
  </r>
  <r>
    <x v="1093"/>
    <x v="131"/>
    <x v="4"/>
    <x v="16"/>
    <x v="16"/>
    <x v="9"/>
    <x v="5"/>
    <x v="1"/>
    <x v="6"/>
    <x v="61"/>
    <x v="5"/>
    <x v="1"/>
    <x v="843"/>
  </r>
  <r>
    <x v="1094"/>
    <x v="132"/>
    <x v="4"/>
    <x v="16"/>
    <x v="16"/>
    <x v="9"/>
    <x v="5"/>
    <x v="1"/>
    <x v="6"/>
    <x v="61"/>
    <x v="1"/>
    <x v="2"/>
    <x v="844"/>
  </r>
  <r>
    <x v="1095"/>
    <x v="133"/>
    <x v="4"/>
    <x v="16"/>
    <x v="16"/>
    <x v="9"/>
    <x v="5"/>
    <x v="1"/>
    <x v="6"/>
    <x v="61"/>
    <x v="2"/>
    <x v="2"/>
    <x v="845"/>
  </r>
  <r>
    <x v="1096"/>
    <x v="134"/>
    <x v="4"/>
    <x v="16"/>
    <x v="16"/>
    <x v="9"/>
    <x v="5"/>
    <x v="1"/>
    <x v="6"/>
    <x v="61"/>
    <x v="3"/>
    <x v="2"/>
    <x v="846"/>
  </r>
  <r>
    <x v="1097"/>
    <x v="135"/>
    <x v="4"/>
    <x v="16"/>
    <x v="16"/>
    <x v="9"/>
    <x v="5"/>
    <x v="1"/>
    <x v="6"/>
    <x v="61"/>
    <x v="4"/>
    <x v="2"/>
    <x v="841"/>
  </r>
  <r>
    <x v="1098"/>
    <x v="136"/>
    <x v="4"/>
    <x v="16"/>
    <x v="16"/>
    <x v="9"/>
    <x v="5"/>
    <x v="1"/>
    <x v="6"/>
    <x v="61"/>
    <x v="5"/>
    <x v="2"/>
    <x v="847"/>
  </r>
  <r>
    <x v="1099"/>
    <x v="127"/>
    <x v="4"/>
    <x v="16"/>
    <x v="16"/>
    <x v="9"/>
    <x v="5"/>
    <x v="1"/>
    <x v="7"/>
    <x v="62"/>
    <x v="1"/>
    <x v="1"/>
    <x v="848"/>
  </r>
  <r>
    <x v="1100"/>
    <x v="128"/>
    <x v="4"/>
    <x v="16"/>
    <x v="16"/>
    <x v="9"/>
    <x v="5"/>
    <x v="1"/>
    <x v="7"/>
    <x v="62"/>
    <x v="2"/>
    <x v="1"/>
    <x v="849"/>
  </r>
  <r>
    <x v="1101"/>
    <x v="129"/>
    <x v="4"/>
    <x v="16"/>
    <x v="16"/>
    <x v="9"/>
    <x v="5"/>
    <x v="1"/>
    <x v="7"/>
    <x v="62"/>
    <x v="3"/>
    <x v="1"/>
    <x v="850"/>
  </r>
  <r>
    <x v="1102"/>
    <x v="130"/>
    <x v="4"/>
    <x v="16"/>
    <x v="16"/>
    <x v="9"/>
    <x v="5"/>
    <x v="1"/>
    <x v="7"/>
    <x v="62"/>
    <x v="4"/>
    <x v="1"/>
    <x v="851"/>
  </r>
  <r>
    <x v="1103"/>
    <x v="131"/>
    <x v="4"/>
    <x v="16"/>
    <x v="16"/>
    <x v="9"/>
    <x v="5"/>
    <x v="1"/>
    <x v="7"/>
    <x v="62"/>
    <x v="5"/>
    <x v="1"/>
    <x v="852"/>
  </r>
  <r>
    <x v="1104"/>
    <x v="132"/>
    <x v="4"/>
    <x v="16"/>
    <x v="16"/>
    <x v="9"/>
    <x v="5"/>
    <x v="1"/>
    <x v="7"/>
    <x v="62"/>
    <x v="1"/>
    <x v="2"/>
    <x v="853"/>
  </r>
  <r>
    <x v="1105"/>
    <x v="133"/>
    <x v="4"/>
    <x v="16"/>
    <x v="16"/>
    <x v="9"/>
    <x v="5"/>
    <x v="1"/>
    <x v="7"/>
    <x v="62"/>
    <x v="2"/>
    <x v="2"/>
    <x v="854"/>
  </r>
  <r>
    <x v="1106"/>
    <x v="134"/>
    <x v="4"/>
    <x v="16"/>
    <x v="16"/>
    <x v="9"/>
    <x v="5"/>
    <x v="1"/>
    <x v="7"/>
    <x v="62"/>
    <x v="3"/>
    <x v="2"/>
    <x v="855"/>
  </r>
  <r>
    <x v="1107"/>
    <x v="135"/>
    <x v="4"/>
    <x v="16"/>
    <x v="16"/>
    <x v="9"/>
    <x v="5"/>
    <x v="1"/>
    <x v="7"/>
    <x v="62"/>
    <x v="4"/>
    <x v="2"/>
    <x v="850"/>
  </r>
  <r>
    <x v="1108"/>
    <x v="136"/>
    <x v="4"/>
    <x v="16"/>
    <x v="16"/>
    <x v="9"/>
    <x v="5"/>
    <x v="1"/>
    <x v="7"/>
    <x v="62"/>
    <x v="5"/>
    <x v="2"/>
    <x v="856"/>
  </r>
  <r>
    <x v="1109"/>
    <x v="137"/>
    <x v="4"/>
    <x v="17"/>
    <x v="17"/>
    <x v="10"/>
    <x v="6"/>
    <x v="1"/>
    <x v="9"/>
    <x v="63"/>
    <x v="1"/>
    <x v="1"/>
    <x v="857"/>
  </r>
  <r>
    <x v="1110"/>
    <x v="138"/>
    <x v="4"/>
    <x v="17"/>
    <x v="17"/>
    <x v="10"/>
    <x v="6"/>
    <x v="1"/>
    <x v="9"/>
    <x v="63"/>
    <x v="2"/>
    <x v="1"/>
    <x v="858"/>
  </r>
  <r>
    <x v="1111"/>
    <x v="139"/>
    <x v="4"/>
    <x v="17"/>
    <x v="17"/>
    <x v="10"/>
    <x v="6"/>
    <x v="1"/>
    <x v="9"/>
    <x v="63"/>
    <x v="3"/>
    <x v="1"/>
    <x v="859"/>
  </r>
  <r>
    <x v="1112"/>
    <x v="140"/>
    <x v="4"/>
    <x v="17"/>
    <x v="17"/>
    <x v="10"/>
    <x v="6"/>
    <x v="1"/>
    <x v="9"/>
    <x v="63"/>
    <x v="4"/>
    <x v="1"/>
    <x v="860"/>
  </r>
  <r>
    <x v="1113"/>
    <x v="141"/>
    <x v="4"/>
    <x v="17"/>
    <x v="17"/>
    <x v="10"/>
    <x v="6"/>
    <x v="1"/>
    <x v="9"/>
    <x v="63"/>
    <x v="5"/>
    <x v="1"/>
    <x v="861"/>
  </r>
  <r>
    <x v="1114"/>
    <x v="142"/>
    <x v="4"/>
    <x v="17"/>
    <x v="17"/>
    <x v="10"/>
    <x v="6"/>
    <x v="1"/>
    <x v="9"/>
    <x v="63"/>
    <x v="1"/>
    <x v="2"/>
    <x v="862"/>
  </r>
  <r>
    <x v="1115"/>
    <x v="143"/>
    <x v="4"/>
    <x v="17"/>
    <x v="17"/>
    <x v="10"/>
    <x v="6"/>
    <x v="1"/>
    <x v="9"/>
    <x v="63"/>
    <x v="2"/>
    <x v="2"/>
    <x v="863"/>
  </r>
  <r>
    <x v="1116"/>
    <x v="144"/>
    <x v="4"/>
    <x v="17"/>
    <x v="17"/>
    <x v="10"/>
    <x v="6"/>
    <x v="1"/>
    <x v="9"/>
    <x v="63"/>
    <x v="3"/>
    <x v="2"/>
    <x v="864"/>
  </r>
  <r>
    <x v="1117"/>
    <x v="145"/>
    <x v="4"/>
    <x v="17"/>
    <x v="17"/>
    <x v="10"/>
    <x v="6"/>
    <x v="1"/>
    <x v="9"/>
    <x v="63"/>
    <x v="4"/>
    <x v="2"/>
    <x v="859"/>
  </r>
  <r>
    <x v="1118"/>
    <x v="146"/>
    <x v="4"/>
    <x v="17"/>
    <x v="17"/>
    <x v="10"/>
    <x v="6"/>
    <x v="1"/>
    <x v="9"/>
    <x v="63"/>
    <x v="5"/>
    <x v="2"/>
    <x v="865"/>
  </r>
  <r>
    <x v="1119"/>
    <x v="137"/>
    <x v="4"/>
    <x v="17"/>
    <x v="17"/>
    <x v="10"/>
    <x v="6"/>
    <x v="1"/>
    <x v="10"/>
    <x v="64"/>
    <x v="1"/>
    <x v="1"/>
    <x v="866"/>
  </r>
  <r>
    <x v="1120"/>
    <x v="138"/>
    <x v="4"/>
    <x v="17"/>
    <x v="17"/>
    <x v="10"/>
    <x v="6"/>
    <x v="1"/>
    <x v="10"/>
    <x v="64"/>
    <x v="2"/>
    <x v="1"/>
    <x v="867"/>
  </r>
  <r>
    <x v="1121"/>
    <x v="139"/>
    <x v="4"/>
    <x v="17"/>
    <x v="17"/>
    <x v="10"/>
    <x v="6"/>
    <x v="1"/>
    <x v="10"/>
    <x v="64"/>
    <x v="3"/>
    <x v="1"/>
    <x v="868"/>
  </r>
  <r>
    <x v="1122"/>
    <x v="140"/>
    <x v="4"/>
    <x v="17"/>
    <x v="17"/>
    <x v="10"/>
    <x v="6"/>
    <x v="1"/>
    <x v="10"/>
    <x v="64"/>
    <x v="4"/>
    <x v="1"/>
    <x v="869"/>
  </r>
  <r>
    <x v="1123"/>
    <x v="141"/>
    <x v="4"/>
    <x v="17"/>
    <x v="17"/>
    <x v="10"/>
    <x v="6"/>
    <x v="1"/>
    <x v="10"/>
    <x v="64"/>
    <x v="5"/>
    <x v="1"/>
    <x v="870"/>
  </r>
  <r>
    <x v="1124"/>
    <x v="142"/>
    <x v="4"/>
    <x v="17"/>
    <x v="17"/>
    <x v="10"/>
    <x v="6"/>
    <x v="1"/>
    <x v="10"/>
    <x v="64"/>
    <x v="1"/>
    <x v="2"/>
    <x v="871"/>
  </r>
  <r>
    <x v="1125"/>
    <x v="143"/>
    <x v="4"/>
    <x v="17"/>
    <x v="17"/>
    <x v="10"/>
    <x v="6"/>
    <x v="1"/>
    <x v="10"/>
    <x v="64"/>
    <x v="2"/>
    <x v="2"/>
    <x v="872"/>
  </r>
  <r>
    <x v="1126"/>
    <x v="144"/>
    <x v="4"/>
    <x v="17"/>
    <x v="17"/>
    <x v="10"/>
    <x v="6"/>
    <x v="1"/>
    <x v="10"/>
    <x v="64"/>
    <x v="3"/>
    <x v="2"/>
    <x v="873"/>
  </r>
  <r>
    <x v="1127"/>
    <x v="145"/>
    <x v="4"/>
    <x v="17"/>
    <x v="17"/>
    <x v="10"/>
    <x v="6"/>
    <x v="1"/>
    <x v="10"/>
    <x v="64"/>
    <x v="4"/>
    <x v="2"/>
    <x v="868"/>
  </r>
  <r>
    <x v="1128"/>
    <x v="146"/>
    <x v="4"/>
    <x v="17"/>
    <x v="17"/>
    <x v="10"/>
    <x v="6"/>
    <x v="1"/>
    <x v="10"/>
    <x v="64"/>
    <x v="5"/>
    <x v="2"/>
    <x v="874"/>
  </r>
  <r>
    <x v="1129"/>
    <x v="137"/>
    <x v="4"/>
    <x v="17"/>
    <x v="17"/>
    <x v="10"/>
    <x v="6"/>
    <x v="1"/>
    <x v="11"/>
    <x v="65"/>
    <x v="1"/>
    <x v="1"/>
    <x v="875"/>
  </r>
  <r>
    <x v="1130"/>
    <x v="138"/>
    <x v="4"/>
    <x v="17"/>
    <x v="17"/>
    <x v="10"/>
    <x v="6"/>
    <x v="1"/>
    <x v="11"/>
    <x v="65"/>
    <x v="2"/>
    <x v="1"/>
    <x v="876"/>
  </r>
  <r>
    <x v="1131"/>
    <x v="139"/>
    <x v="4"/>
    <x v="17"/>
    <x v="17"/>
    <x v="10"/>
    <x v="6"/>
    <x v="1"/>
    <x v="11"/>
    <x v="65"/>
    <x v="3"/>
    <x v="1"/>
    <x v="877"/>
  </r>
  <r>
    <x v="1132"/>
    <x v="140"/>
    <x v="4"/>
    <x v="17"/>
    <x v="17"/>
    <x v="10"/>
    <x v="6"/>
    <x v="1"/>
    <x v="11"/>
    <x v="65"/>
    <x v="4"/>
    <x v="1"/>
    <x v="878"/>
  </r>
  <r>
    <x v="1133"/>
    <x v="141"/>
    <x v="4"/>
    <x v="17"/>
    <x v="17"/>
    <x v="10"/>
    <x v="6"/>
    <x v="1"/>
    <x v="11"/>
    <x v="65"/>
    <x v="5"/>
    <x v="1"/>
    <x v="879"/>
  </r>
  <r>
    <x v="1134"/>
    <x v="142"/>
    <x v="4"/>
    <x v="17"/>
    <x v="17"/>
    <x v="10"/>
    <x v="6"/>
    <x v="1"/>
    <x v="11"/>
    <x v="65"/>
    <x v="1"/>
    <x v="2"/>
    <x v="880"/>
  </r>
  <r>
    <x v="1135"/>
    <x v="143"/>
    <x v="4"/>
    <x v="17"/>
    <x v="17"/>
    <x v="10"/>
    <x v="6"/>
    <x v="1"/>
    <x v="11"/>
    <x v="65"/>
    <x v="2"/>
    <x v="2"/>
    <x v="881"/>
  </r>
  <r>
    <x v="1136"/>
    <x v="144"/>
    <x v="4"/>
    <x v="17"/>
    <x v="17"/>
    <x v="10"/>
    <x v="6"/>
    <x v="1"/>
    <x v="11"/>
    <x v="65"/>
    <x v="3"/>
    <x v="2"/>
    <x v="882"/>
  </r>
  <r>
    <x v="1137"/>
    <x v="145"/>
    <x v="4"/>
    <x v="17"/>
    <x v="17"/>
    <x v="10"/>
    <x v="6"/>
    <x v="1"/>
    <x v="11"/>
    <x v="65"/>
    <x v="4"/>
    <x v="2"/>
    <x v="877"/>
  </r>
  <r>
    <x v="1138"/>
    <x v="146"/>
    <x v="4"/>
    <x v="17"/>
    <x v="17"/>
    <x v="10"/>
    <x v="6"/>
    <x v="1"/>
    <x v="11"/>
    <x v="65"/>
    <x v="5"/>
    <x v="2"/>
    <x v="883"/>
  </r>
  <r>
    <x v="1139"/>
    <x v="137"/>
    <x v="4"/>
    <x v="17"/>
    <x v="17"/>
    <x v="10"/>
    <x v="6"/>
    <x v="1"/>
    <x v="12"/>
    <x v="66"/>
    <x v="1"/>
    <x v="1"/>
    <x v="884"/>
  </r>
  <r>
    <x v="1140"/>
    <x v="138"/>
    <x v="4"/>
    <x v="17"/>
    <x v="17"/>
    <x v="10"/>
    <x v="6"/>
    <x v="1"/>
    <x v="12"/>
    <x v="66"/>
    <x v="2"/>
    <x v="1"/>
    <x v="885"/>
  </r>
  <r>
    <x v="1141"/>
    <x v="139"/>
    <x v="4"/>
    <x v="17"/>
    <x v="17"/>
    <x v="10"/>
    <x v="6"/>
    <x v="1"/>
    <x v="12"/>
    <x v="66"/>
    <x v="3"/>
    <x v="1"/>
    <x v="886"/>
  </r>
  <r>
    <x v="1142"/>
    <x v="140"/>
    <x v="4"/>
    <x v="17"/>
    <x v="17"/>
    <x v="10"/>
    <x v="6"/>
    <x v="1"/>
    <x v="12"/>
    <x v="66"/>
    <x v="4"/>
    <x v="1"/>
    <x v="887"/>
  </r>
  <r>
    <x v="1143"/>
    <x v="141"/>
    <x v="4"/>
    <x v="17"/>
    <x v="17"/>
    <x v="10"/>
    <x v="6"/>
    <x v="1"/>
    <x v="12"/>
    <x v="66"/>
    <x v="5"/>
    <x v="1"/>
    <x v="888"/>
  </r>
  <r>
    <x v="1144"/>
    <x v="142"/>
    <x v="4"/>
    <x v="17"/>
    <x v="17"/>
    <x v="10"/>
    <x v="6"/>
    <x v="1"/>
    <x v="12"/>
    <x v="66"/>
    <x v="1"/>
    <x v="2"/>
    <x v="889"/>
  </r>
  <r>
    <x v="1145"/>
    <x v="143"/>
    <x v="4"/>
    <x v="17"/>
    <x v="17"/>
    <x v="10"/>
    <x v="6"/>
    <x v="1"/>
    <x v="12"/>
    <x v="66"/>
    <x v="2"/>
    <x v="2"/>
    <x v="890"/>
  </r>
  <r>
    <x v="1146"/>
    <x v="144"/>
    <x v="4"/>
    <x v="17"/>
    <x v="17"/>
    <x v="10"/>
    <x v="6"/>
    <x v="1"/>
    <x v="12"/>
    <x v="66"/>
    <x v="3"/>
    <x v="2"/>
    <x v="891"/>
  </r>
  <r>
    <x v="1147"/>
    <x v="145"/>
    <x v="4"/>
    <x v="17"/>
    <x v="17"/>
    <x v="10"/>
    <x v="6"/>
    <x v="1"/>
    <x v="12"/>
    <x v="66"/>
    <x v="4"/>
    <x v="2"/>
    <x v="886"/>
  </r>
  <r>
    <x v="1148"/>
    <x v="146"/>
    <x v="4"/>
    <x v="17"/>
    <x v="17"/>
    <x v="10"/>
    <x v="6"/>
    <x v="1"/>
    <x v="12"/>
    <x v="66"/>
    <x v="5"/>
    <x v="2"/>
    <x v="892"/>
  </r>
  <r>
    <x v="1149"/>
    <x v="137"/>
    <x v="4"/>
    <x v="17"/>
    <x v="17"/>
    <x v="10"/>
    <x v="6"/>
    <x v="1"/>
    <x v="8"/>
    <x v="67"/>
    <x v="1"/>
    <x v="1"/>
    <x v="893"/>
  </r>
  <r>
    <x v="1150"/>
    <x v="138"/>
    <x v="4"/>
    <x v="17"/>
    <x v="17"/>
    <x v="10"/>
    <x v="6"/>
    <x v="1"/>
    <x v="8"/>
    <x v="67"/>
    <x v="2"/>
    <x v="1"/>
    <x v="894"/>
  </r>
  <r>
    <x v="1151"/>
    <x v="139"/>
    <x v="4"/>
    <x v="17"/>
    <x v="17"/>
    <x v="10"/>
    <x v="6"/>
    <x v="1"/>
    <x v="8"/>
    <x v="67"/>
    <x v="3"/>
    <x v="1"/>
    <x v="895"/>
  </r>
  <r>
    <x v="1152"/>
    <x v="140"/>
    <x v="4"/>
    <x v="17"/>
    <x v="17"/>
    <x v="10"/>
    <x v="6"/>
    <x v="1"/>
    <x v="8"/>
    <x v="67"/>
    <x v="4"/>
    <x v="1"/>
    <x v="896"/>
  </r>
  <r>
    <x v="1153"/>
    <x v="141"/>
    <x v="4"/>
    <x v="17"/>
    <x v="17"/>
    <x v="10"/>
    <x v="6"/>
    <x v="1"/>
    <x v="8"/>
    <x v="67"/>
    <x v="5"/>
    <x v="1"/>
    <x v="897"/>
  </r>
  <r>
    <x v="1154"/>
    <x v="142"/>
    <x v="4"/>
    <x v="17"/>
    <x v="17"/>
    <x v="10"/>
    <x v="6"/>
    <x v="1"/>
    <x v="8"/>
    <x v="67"/>
    <x v="1"/>
    <x v="2"/>
    <x v="898"/>
  </r>
  <r>
    <x v="1155"/>
    <x v="143"/>
    <x v="4"/>
    <x v="17"/>
    <x v="17"/>
    <x v="10"/>
    <x v="6"/>
    <x v="1"/>
    <x v="8"/>
    <x v="67"/>
    <x v="2"/>
    <x v="2"/>
    <x v="899"/>
  </r>
  <r>
    <x v="1156"/>
    <x v="144"/>
    <x v="4"/>
    <x v="17"/>
    <x v="17"/>
    <x v="10"/>
    <x v="6"/>
    <x v="1"/>
    <x v="8"/>
    <x v="67"/>
    <x v="3"/>
    <x v="2"/>
    <x v="900"/>
  </r>
  <r>
    <x v="1157"/>
    <x v="145"/>
    <x v="4"/>
    <x v="17"/>
    <x v="17"/>
    <x v="10"/>
    <x v="6"/>
    <x v="1"/>
    <x v="8"/>
    <x v="67"/>
    <x v="4"/>
    <x v="2"/>
    <x v="895"/>
  </r>
  <r>
    <x v="1158"/>
    <x v="146"/>
    <x v="4"/>
    <x v="17"/>
    <x v="17"/>
    <x v="10"/>
    <x v="6"/>
    <x v="1"/>
    <x v="8"/>
    <x v="67"/>
    <x v="5"/>
    <x v="2"/>
    <x v="901"/>
  </r>
  <r>
    <x v="1159"/>
    <x v="137"/>
    <x v="4"/>
    <x v="17"/>
    <x v="17"/>
    <x v="10"/>
    <x v="6"/>
    <x v="1"/>
    <x v="0"/>
    <x v="68"/>
    <x v="1"/>
    <x v="1"/>
    <x v="902"/>
  </r>
  <r>
    <x v="1160"/>
    <x v="138"/>
    <x v="4"/>
    <x v="17"/>
    <x v="17"/>
    <x v="10"/>
    <x v="6"/>
    <x v="1"/>
    <x v="0"/>
    <x v="68"/>
    <x v="2"/>
    <x v="1"/>
    <x v="903"/>
  </r>
  <r>
    <x v="1161"/>
    <x v="139"/>
    <x v="4"/>
    <x v="17"/>
    <x v="17"/>
    <x v="10"/>
    <x v="6"/>
    <x v="1"/>
    <x v="0"/>
    <x v="68"/>
    <x v="3"/>
    <x v="1"/>
    <x v="904"/>
  </r>
  <r>
    <x v="1162"/>
    <x v="140"/>
    <x v="4"/>
    <x v="17"/>
    <x v="17"/>
    <x v="10"/>
    <x v="6"/>
    <x v="1"/>
    <x v="0"/>
    <x v="68"/>
    <x v="4"/>
    <x v="1"/>
    <x v="905"/>
  </r>
  <r>
    <x v="1163"/>
    <x v="141"/>
    <x v="4"/>
    <x v="17"/>
    <x v="17"/>
    <x v="10"/>
    <x v="6"/>
    <x v="1"/>
    <x v="0"/>
    <x v="68"/>
    <x v="5"/>
    <x v="1"/>
    <x v="906"/>
  </r>
  <r>
    <x v="1164"/>
    <x v="142"/>
    <x v="4"/>
    <x v="17"/>
    <x v="17"/>
    <x v="10"/>
    <x v="6"/>
    <x v="1"/>
    <x v="0"/>
    <x v="68"/>
    <x v="1"/>
    <x v="2"/>
    <x v="907"/>
  </r>
  <r>
    <x v="1165"/>
    <x v="143"/>
    <x v="4"/>
    <x v="17"/>
    <x v="17"/>
    <x v="10"/>
    <x v="6"/>
    <x v="1"/>
    <x v="0"/>
    <x v="68"/>
    <x v="2"/>
    <x v="2"/>
    <x v="908"/>
  </r>
  <r>
    <x v="1166"/>
    <x v="144"/>
    <x v="4"/>
    <x v="17"/>
    <x v="17"/>
    <x v="10"/>
    <x v="6"/>
    <x v="1"/>
    <x v="0"/>
    <x v="68"/>
    <x v="3"/>
    <x v="2"/>
    <x v="909"/>
  </r>
  <r>
    <x v="1167"/>
    <x v="145"/>
    <x v="4"/>
    <x v="17"/>
    <x v="17"/>
    <x v="10"/>
    <x v="6"/>
    <x v="1"/>
    <x v="0"/>
    <x v="68"/>
    <x v="4"/>
    <x v="2"/>
    <x v="904"/>
  </r>
  <r>
    <x v="1168"/>
    <x v="146"/>
    <x v="4"/>
    <x v="17"/>
    <x v="17"/>
    <x v="10"/>
    <x v="6"/>
    <x v="1"/>
    <x v="0"/>
    <x v="68"/>
    <x v="5"/>
    <x v="2"/>
    <x v="910"/>
  </r>
  <r>
    <x v="1169"/>
    <x v="137"/>
    <x v="4"/>
    <x v="17"/>
    <x v="17"/>
    <x v="10"/>
    <x v="6"/>
    <x v="1"/>
    <x v="1"/>
    <x v="69"/>
    <x v="1"/>
    <x v="1"/>
    <x v="911"/>
  </r>
  <r>
    <x v="1170"/>
    <x v="138"/>
    <x v="4"/>
    <x v="17"/>
    <x v="17"/>
    <x v="10"/>
    <x v="6"/>
    <x v="1"/>
    <x v="1"/>
    <x v="69"/>
    <x v="2"/>
    <x v="1"/>
    <x v="912"/>
  </r>
  <r>
    <x v="1171"/>
    <x v="139"/>
    <x v="4"/>
    <x v="17"/>
    <x v="17"/>
    <x v="10"/>
    <x v="6"/>
    <x v="1"/>
    <x v="1"/>
    <x v="69"/>
    <x v="3"/>
    <x v="1"/>
    <x v="913"/>
  </r>
  <r>
    <x v="1172"/>
    <x v="140"/>
    <x v="4"/>
    <x v="17"/>
    <x v="17"/>
    <x v="10"/>
    <x v="6"/>
    <x v="1"/>
    <x v="1"/>
    <x v="69"/>
    <x v="4"/>
    <x v="1"/>
    <x v="914"/>
  </r>
  <r>
    <x v="1173"/>
    <x v="141"/>
    <x v="4"/>
    <x v="17"/>
    <x v="17"/>
    <x v="10"/>
    <x v="6"/>
    <x v="1"/>
    <x v="1"/>
    <x v="69"/>
    <x v="5"/>
    <x v="1"/>
    <x v="915"/>
  </r>
  <r>
    <x v="1174"/>
    <x v="142"/>
    <x v="4"/>
    <x v="17"/>
    <x v="17"/>
    <x v="10"/>
    <x v="6"/>
    <x v="1"/>
    <x v="1"/>
    <x v="69"/>
    <x v="1"/>
    <x v="2"/>
    <x v="916"/>
  </r>
  <r>
    <x v="1175"/>
    <x v="143"/>
    <x v="4"/>
    <x v="17"/>
    <x v="17"/>
    <x v="10"/>
    <x v="6"/>
    <x v="1"/>
    <x v="1"/>
    <x v="69"/>
    <x v="2"/>
    <x v="2"/>
    <x v="917"/>
  </r>
  <r>
    <x v="1176"/>
    <x v="144"/>
    <x v="4"/>
    <x v="17"/>
    <x v="17"/>
    <x v="10"/>
    <x v="6"/>
    <x v="1"/>
    <x v="1"/>
    <x v="69"/>
    <x v="3"/>
    <x v="2"/>
    <x v="918"/>
  </r>
  <r>
    <x v="1177"/>
    <x v="145"/>
    <x v="4"/>
    <x v="17"/>
    <x v="17"/>
    <x v="10"/>
    <x v="6"/>
    <x v="1"/>
    <x v="1"/>
    <x v="69"/>
    <x v="4"/>
    <x v="2"/>
    <x v="913"/>
  </r>
  <r>
    <x v="1178"/>
    <x v="146"/>
    <x v="4"/>
    <x v="17"/>
    <x v="17"/>
    <x v="10"/>
    <x v="6"/>
    <x v="1"/>
    <x v="1"/>
    <x v="69"/>
    <x v="5"/>
    <x v="2"/>
    <x v="919"/>
  </r>
  <r>
    <x v="1179"/>
    <x v="137"/>
    <x v="4"/>
    <x v="17"/>
    <x v="17"/>
    <x v="10"/>
    <x v="6"/>
    <x v="1"/>
    <x v="2"/>
    <x v="70"/>
    <x v="1"/>
    <x v="1"/>
    <x v="920"/>
  </r>
  <r>
    <x v="1180"/>
    <x v="138"/>
    <x v="4"/>
    <x v="17"/>
    <x v="17"/>
    <x v="10"/>
    <x v="6"/>
    <x v="1"/>
    <x v="2"/>
    <x v="70"/>
    <x v="2"/>
    <x v="1"/>
    <x v="921"/>
  </r>
  <r>
    <x v="1181"/>
    <x v="139"/>
    <x v="4"/>
    <x v="17"/>
    <x v="17"/>
    <x v="10"/>
    <x v="6"/>
    <x v="1"/>
    <x v="2"/>
    <x v="70"/>
    <x v="3"/>
    <x v="1"/>
    <x v="922"/>
  </r>
  <r>
    <x v="1182"/>
    <x v="140"/>
    <x v="4"/>
    <x v="17"/>
    <x v="17"/>
    <x v="10"/>
    <x v="6"/>
    <x v="1"/>
    <x v="2"/>
    <x v="70"/>
    <x v="4"/>
    <x v="1"/>
    <x v="923"/>
  </r>
  <r>
    <x v="1183"/>
    <x v="141"/>
    <x v="4"/>
    <x v="17"/>
    <x v="17"/>
    <x v="10"/>
    <x v="6"/>
    <x v="1"/>
    <x v="2"/>
    <x v="70"/>
    <x v="5"/>
    <x v="1"/>
    <x v="924"/>
  </r>
  <r>
    <x v="1184"/>
    <x v="142"/>
    <x v="4"/>
    <x v="17"/>
    <x v="17"/>
    <x v="10"/>
    <x v="6"/>
    <x v="1"/>
    <x v="2"/>
    <x v="70"/>
    <x v="1"/>
    <x v="2"/>
    <x v="925"/>
  </r>
  <r>
    <x v="1185"/>
    <x v="143"/>
    <x v="4"/>
    <x v="17"/>
    <x v="17"/>
    <x v="10"/>
    <x v="6"/>
    <x v="1"/>
    <x v="2"/>
    <x v="70"/>
    <x v="2"/>
    <x v="2"/>
    <x v="926"/>
  </r>
  <r>
    <x v="1186"/>
    <x v="144"/>
    <x v="4"/>
    <x v="17"/>
    <x v="17"/>
    <x v="10"/>
    <x v="6"/>
    <x v="1"/>
    <x v="2"/>
    <x v="70"/>
    <x v="3"/>
    <x v="2"/>
    <x v="927"/>
  </r>
  <r>
    <x v="1187"/>
    <x v="145"/>
    <x v="4"/>
    <x v="17"/>
    <x v="17"/>
    <x v="10"/>
    <x v="6"/>
    <x v="1"/>
    <x v="2"/>
    <x v="70"/>
    <x v="4"/>
    <x v="2"/>
    <x v="922"/>
  </r>
  <r>
    <x v="1188"/>
    <x v="146"/>
    <x v="4"/>
    <x v="17"/>
    <x v="17"/>
    <x v="10"/>
    <x v="6"/>
    <x v="1"/>
    <x v="2"/>
    <x v="70"/>
    <x v="5"/>
    <x v="2"/>
    <x v="928"/>
  </r>
  <r>
    <x v="1189"/>
    <x v="137"/>
    <x v="4"/>
    <x v="17"/>
    <x v="17"/>
    <x v="10"/>
    <x v="6"/>
    <x v="1"/>
    <x v="3"/>
    <x v="71"/>
    <x v="1"/>
    <x v="1"/>
    <x v="929"/>
  </r>
  <r>
    <x v="1190"/>
    <x v="138"/>
    <x v="4"/>
    <x v="17"/>
    <x v="17"/>
    <x v="10"/>
    <x v="6"/>
    <x v="1"/>
    <x v="3"/>
    <x v="71"/>
    <x v="2"/>
    <x v="1"/>
    <x v="930"/>
  </r>
  <r>
    <x v="1191"/>
    <x v="139"/>
    <x v="4"/>
    <x v="17"/>
    <x v="17"/>
    <x v="10"/>
    <x v="6"/>
    <x v="1"/>
    <x v="3"/>
    <x v="71"/>
    <x v="3"/>
    <x v="1"/>
    <x v="931"/>
  </r>
  <r>
    <x v="1192"/>
    <x v="140"/>
    <x v="4"/>
    <x v="17"/>
    <x v="17"/>
    <x v="10"/>
    <x v="6"/>
    <x v="1"/>
    <x v="3"/>
    <x v="71"/>
    <x v="4"/>
    <x v="1"/>
    <x v="932"/>
  </r>
  <r>
    <x v="1193"/>
    <x v="141"/>
    <x v="4"/>
    <x v="17"/>
    <x v="17"/>
    <x v="10"/>
    <x v="6"/>
    <x v="1"/>
    <x v="3"/>
    <x v="71"/>
    <x v="5"/>
    <x v="1"/>
    <x v="933"/>
  </r>
  <r>
    <x v="1194"/>
    <x v="142"/>
    <x v="4"/>
    <x v="17"/>
    <x v="17"/>
    <x v="10"/>
    <x v="6"/>
    <x v="1"/>
    <x v="3"/>
    <x v="71"/>
    <x v="1"/>
    <x v="2"/>
    <x v="934"/>
  </r>
  <r>
    <x v="1195"/>
    <x v="143"/>
    <x v="4"/>
    <x v="17"/>
    <x v="17"/>
    <x v="10"/>
    <x v="6"/>
    <x v="1"/>
    <x v="3"/>
    <x v="71"/>
    <x v="2"/>
    <x v="2"/>
    <x v="935"/>
  </r>
  <r>
    <x v="1196"/>
    <x v="144"/>
    <x v="4"/>
    <x v="17"/>
    <x v="17"/>
    <x v="10"/>
    <x v="6"/>
    <x v="1"/>
    <x v="3"/>
    <x v="71"/>
    <x v="3"/>
    <x v="2"/>
    <x v="936"/>
  </r>
  <r>
    <x v="1197"/>
    <x v="145"/>
    <x v="4"/>
    <x v="17"/>
    <x v="17"/>
    <x v="10"/>
    <x v="6"/>
    <x v="1"/>
    <x v="3"/>
    <x v="71"/>
    <x v="4"/>
    <x v="2"/>
    <x v="931"/>
  </r>
  <r>
    <x v="1198"/>
    <x v="146"/>
    <x v="4"/>
    <x v="17"/>
    <x v="17"/>
    <x v="10"/>
    <x v="6"/>
    <x v="1"/>
    <x v="3"/>
    <x v="71"/>
    <x v="5"/>
    <x v="2"/>
    <x v="937"/>
  </r>
  <r>
    <x v="1199"/>
    <x v="137"/>
    <x v="4"/>
    <x v="17"/>
    <x v="17"/>
    <x v="10"/>
    <x v="6"/>
    <x v="1"/>
    <x v="4"/>
    <x v="72"/>
    <x v="1"/>
    <x v="1"/>
    <x v="938"/>
  </r>
  <r>
    <x v="1200"/>
    <x v="138"/>
    <x v="4"/>
    <x v="17"/>
    <x v="17"/>
    <x v="10"/>
    <x v="6"/>
    <x v="1"/>
    <x v="4"/>
    <x v="72"/>
    <x v="2"/>
    <x v="1"/>
    <x v="939"/>
  </r>
  <r>
    <x v="1201"/>
    <x v="139"/>
    <x v="4"/>
    <x v="17"/>
    <x v="17"/>
    <x v="10"/>
    <x v="6"/>
    <x v="1"/>
    <x v="4"/>
    <x v="72"/>
    <x v="3"/>
    <x v="1"/>
    <x v="940"/>
  </r>
  <r>
    <x v="1202"/>
    <x v="140"/>
    <x v="4"/>
    <x v="17"/>
    <x v="17"/>
    <x v="10"/>
    <x v="6"/>
    <x v="1"/>
    <x v="4"/>
    <x v="72"/>
    <x v="4"/>
    <x v="1"/>
    <x v="941"/>
  </r>
  <r>
    <x v="1203"/>
    <x v="141"/>
    <x v="4"/>
    <x v="17"/>
    <x v="17"/>
    <x v="10"/>
    <x v="6"/>
    <x v="1"/>
    <x v="4"/>
    <x v="72"/>
    <x v="5"/>
    <x v="1"/>
    <x v="942"/>
  </r>
  <r>
    <x v="1204"/>
    <x v="142"/>
    <x v="4"/>
    <x v="17"/>
    <x v="17"/>
    <x v="10"/>
    <x v="6"/>
    <x v="1"/>
    <x v="4"/>
    <x v="72"/>
    <x v="1"/>
    <x v="2"/>
    <x v="943"/>
  </r>
  <r>
    <x v="1205"/>
    <x v="143"/>
    <x v="4"/>
    <x v="17"/>
    <x v="17"/>
    <x v="10"/>
    <x v="6"/>
    <x v="1"/>
    <x v="4"/>
    <x v="72"/>
    <x v="2"/>
    <x v="2"/>
    <x v="944"/>
  </r>
  <r>
    <x v="1206"/>
    <x v="144"/>
    <x v="4"/>
    <x v="17"/>
    <x v="17"/>
    <x v="10"/>
    <x v="6"/>
    <x v="1"/>
    <x v="4"/>
    <x v="72"/>
    <x v="3"/>
    <x v="2"/>
    <x v="945"/>
  </r>
  <r>
    <x v="1207"/>
    <x v="145"/>
    <x v="4"/>
    <x v="17"/>
    <x v="17"/>
    <x v="10"/>
    <x v="6"/>
    <x v="1"/>
    <x v="4"/>
    <x v="72"/>
    <x v="4"/>
    <x v="2"/>
    <x v="940"/>
  </r>
  <r>
    <x v="1208"/>
    <x v="146"/>
    <x v="4"/>
    <x v="17"/>
    <x v="17"/>
    <x v="10"/>
    <x v="6"/>
    <x v="1"/>
    <x v="4"/>
    <x v="72"/>
    <x v="5"/>
    <x v="2"/>
    <x v="946"/>
  </r>
  <r>
    <x v="1209"/>
    <x v="137"/>
    <x v="4"/>
    <x v="17"/>
    <x v="17"/>
    <x v="10"/>
    <x v="6"/>
    <x v="1"/>
    <x v="5"/>
    <x v="73"/>
    <x v="1"/>
    <x v="1"/>
    <x v="947"/>
  </r>
  <r>
    <x v="1210"/>
    <x v="138"/>
    <x v="4"/>
    <x v="17"/>
    <x v="17"/>
    <x v="10"/>
    <x v="6"/>
    <x v="1"/>
    <x v="5"/>
    <x v="73"/>
    <x v="2"/>
    <x v="1"/>
    <x v="948"/>
  </r>
  <r>
    <x v="1211"/>
    <x v="139"/>
    <x v="4"/>
    <x v="17"/>
    <x v="17"/>
    <x v="10"/>
    <x v="6"/>
    <x v="1"/>
    <x v="5"/>
    <x v="73"/>
    <x v="3"/>
    <x v="1"/>
    <x v="949"/>
  </r>
  <r>
    <x v="1212"/>
    <x v="140"/>
    <x v="4"/>
    <x v="17"/>
    <x v="17"/>
    <x v="10"/>
    <x v="6"/>
    <x v="1"/>
    <x v="5"/>
    <x v="73"/>
    <x v="4"/>
    <x v="1"/>
    <x v="950"/>
  </r>
  <r>
    <x v="1213"/>
    <x v="141"/>
    <x v="4"/>
    <x v="17"/>
    <x v="17"/>
    <x v="10"/>
    <x v="6"/>
    <x v="1"/>
    <x v="5"/>
    <x v="73"/>
    <x v="5"/>
    <x v="1"/>
    <x v="951"/>
  </r>
  <r>
    <x v="1214"/>
    <x v="142"/>
    <x v="4"/>
    <x v="17"/>
    <x v="17"/>
    <x v="10"/>
    <x v="6"/>
    <x v="1"/>
    <x v="5"/>
    <x v="73"/>
    <x v="1"/>
    <x v="2"/>
    <x v="952"/>
  </r>
  <r>
    <x v="1215"/>
    <x v="143"/>
    <x v="4"/>
    <x v="17"/>
    <x v="17"/>
    <x v="10"/>
    <x v="6"/>
    <x v="1"/>
    <x v="5"/>
    <x v="73"/>
    <x v="2"/>
    <x v="2"/>
    <x v="953"/>
  </r>
  <r>
    <x v="1216"/>
    <x v="144"/>
    <x v="4"/>
    <x v="17"/>
    <x v="17"/>
    <x v="10"/>
    <x v="6"/>
    <x v="1"/>
    <x v="5"/>
    <x v="73"/>
    <x v="3"/>
    <x v="2"/>
    <x v="954"/>
  </r>
  <r>
    <x v="1217"/>
    <x v="145"/>
    <x v="4"/>
    <x v="17"/>
    <x v="17"/>
    <x v="10"/>
    <x v="6"/>
    <x v="1"/>
    <x v="5"/>
    <x v="73"/>
    <x v="4"/>
    <x v="2"/>
    <x v="949"/>
  </r>
  <r>
    <x v="1218"/>
    <x v="146"/>
    <x v="4"/>
    <x v="17"/>
    <x v="17"/>
    <x v="10"/>
    <x v="6"/>
    <x v="1"/>
    <x v="5"/>
    <x v="73"/>
    <x v="5"/>
    <x v="2"/>
    <x v="955"/>
  </r>
  <r>
    <x v="1219"/>
    <x v="137"/>
    <x v="4"/>
    <x v="17"/>
    <x v="17"/>
    <x v="10"/>
    <x v="6"/>
    <x v="1"/>
    <x v="6"/>
    <x v="74"/>
    <x v="1"/>
    <x v="1"/>
    <x v="956"/>
  </r>
  <r>
    <x v="1220"/>
    <x v="138"/>
    <x v="4"/>
    <x v="17"/>
    <x v="17"/>
    <x v="10"/>
    <x v="6"/>
    <x v="1"/>
    <x v="6"/>
    <x v="74"/>
    <x v="2"/>
    <x v="1"/>
    <x v="957"/>
  </r>
  <r>
    <x v="1221"/>
    <x v="139"/>
    <x v="4"/>
    <x v="17"/>
    <x v="17"/>
    <x v="10"/>
    <x v="6"/>
    <x v="1"/>
    <x v="6"/>
    <x v="74"/>
    <x v="3"/>
    <x v="1"/>
    <x v="958"/>
  </r>
  <r>
    <x v="1222"/>
    <x v="140"/>
    <x v="4"/>
    <x v="17"/>
    <x v="17"/>
    <x v="10"/>
    <x v="6"/>
    <x v="1"/>
    <x v="6"/>
    <x v="74"/>
    <x v="4"/>
    <x v="1"/>
    <x v="959"/>
  </r>
  <r>
    <x v="1223"/>
    <x v="141"/>
    <x v="4"/>
    <x v="17"/>
    <x v="17"/>
    <x v="10"/>
    <x v="6"/>
    <x v="1"/>
    <x v="6"/>
    <x v="74"/>
    <x v="5"/>
    <x v="1"/>
    <x v="960"/>
  </r>
  <r>
    <x v="1224"/>
    <x v="142"/>
    <x v="4"/>
    <x v="17"/>
    <x v="17"/>
    <x v="10"/>
    <x v="6"/>
    <x v="1"/>
    <x v="6"/>
    <x v="74"/>
    <x v="1"/>
    <x v="2"/>
    <x v="961"/>
  </r>
  <r>
    <x v="1225"/>
    <x v="143"/>
    <x v="4"/>
    <x v="17"/>
    <x v="17"/>
    <x v="10"/>
    <x v="6"/>
    <x v="1"/>
    <x v="6"/>
    <x v="74"/>
    <x v="2"/>
    <x v="2"/>
    <x v="962"/>
  </r>
  <r>
    <x v="1226"/>
    <x v="144"/>
    <x v="4"/>
    <x v="17"/>
    <x v="17"/>
    <x v="10"/>
    <x v="6"/>
    <x v="1"/>
    <x v="6"/>
    <x v="74"/>
    <x v="3"/>
    <x v="2"/>
    <x v="963"/>
  </r>
  <r>
    <x v="1227"/>
    <x v="145"/>
    <x v="4"/>
    <x v="17"/>
    <x v="17"/>
    <x v="10"/>
    <x v="6"/>
    <x v="1"/>
    <x v="6"/>
    <x v="74"/>
    <x v="4"/>
    <x v="2"/>
    <x v="958"/>
  </r>
  <r>
    <x v="1228"/>
    <x v="146"/>
    <x v="4"/>
    <x v="17"/>
    <x v="17"/>
    <x v="10"/>
    <x v="6"/>
    <x v="1"/>
    <x v="6"/>
    <x v="74"/>
    <x v="5"/>
    <x v="2"/>
    <x v="964"/>
  </r>
  <r>
    <x v="1229"/>
    <x v="137"/>
    <x v="4"/>
    <x v="17"/>
    <x v="17"/>
    <x v="10"/>
    <x v="6"/>
    <x v="1"/>
    <x v="7"/>
    <x v="75"/>
    <x v="1"/>
    <x v="1"/>
    <x v="965"/>
  </r>
  <r>
    <x v="1230"/>
    <x v="138"/>
    <x v="4"/>
    <x v="17"/>
    <x v="17"/>
    <x v="10"/>
    <x v="6"/>
    <x v="1"/>
    <x v="7"/>
    <x v="75"/>
    <x v="2"/>
    <x v="1"/>
    <x v="966"/>
  </r>
  <r>
    <x v="1231"/>
    <x v="139"/>
    <x v="4"/>
    <x v="17"/>
    <x v="17"/>
    <x v="10"/>
    <x v="6"/>
    <x v="1"/>
    <x v="7"/>
    <x v="75"/>
    <x v="3"/>
    <x v="1"/>
    <x v="967"/>
  </r>
  <r>
    <x v="1232"/>
    <x v="140"/>
    <x v="4"/>
    <x v="17"/>
    <x v="17"/>
    <x v="10"/>
    <x v="6"/>
    <x v="1"/>
    <x v="7"/>
    <x v="75"/>
    <x v="4"/>
    <x v="1"/>
    <x v="968"/>
  </r>
  <r>
    <x v="1233"/>
    <x v="141"/>
    <x v="4"/>
    <x v="17"/>
    <x v="17"/>
    <x v="10"/>
    <x v="6"/>
    <x v="1"/>
    <x v="7"/>
    <x v="75"/>
    <x v="5"/>
    <x v="1"/>
    <x v="969"/>
  </r>
  <r>
    <x v="1234"/>
    <x v="142"/>
    <x v="4"/>
    <x v="17"/>
    <x v="17"/>
    <x v="10"/>
    <x v="6"/>
    <x v="1"/>
    <x v="7"/>
    <x v="75"/>
    <x v="1"/>
    <x v="2"/>
    <x v="970"/>
  </r>
  <r>
    <x v="1235"/>
    <x v="143"/>
    <x v="4"/>
    <x v="17"/>
    <x v="17"/>
    <x v="10"/>
    <x v="6"/>
    <x v="1"/>
    <x v="7"/>
    <x v="75"/>
    <x v="2"/>
    <x v="2"/>
    <x v="971"/>
  </r>
  <r>
    <x v="1236"/>
    <x v="144"/>
    <x v="4"/>
    <x v="17"/>
    <x v="17"/>
    <x v="10"/>
    <x v="6"/>
    <x v="1"/>
    <x v="7"/>
    <x v="75"/>
    <x v="3"/>
    <x v="2"/>
    <x v="972"/>
  </r>
  <r>
    <x v="1237"/>
    <x v="145"/>
    <x v="4"/>
    <x v="17"/>
    <x v="17"/>
    <x v="10"/>
    <x v="6"/>
    <x v="1"/>
    <x v="7"/>
    <x v="75"/>
    <x v="4"/>
    <x v="2"/>
    <x v="967"/>
  </r>
  <r>
    <x v="1238"/>
    <x v="146"/>
    <x v="4"/>
    <x v="17"/>
    <x v="17"/>
    <x v="10"/>
    <x v="6"/>
    <x v="1"/>
    <x v="7"/>
    <x v="75"/>
    <x v="5"/>
    <x v="2"/>
    <x v="973"/>
  </r>
  <r>
    <x v="1239"/>
    <x v="147"/>
    <x v="4"/>
    <x v="18"/>
    <x v="18"/>
    <x v="11"/>
    <x v="7"/>
    <x v="1"/>
    <x v="8"/>
    <x v="76"/>
    <x v="5"/>
    <x v="2"/>
    <x v="974"/>
  </r>
  <r>
    <x v="1240"/>
    <x v="148"/>
    <x v="4"/>
    <x v="18"/>
    <x v="18"/>
    <x v="11"/>
    <x v="7"/>
    <x v="1"/>
    <x v="8"/>
    <x v="76"/>
    <x v="3"/>
    <x v="2"/>
    <x v="975"/>
  </r>
  <r>
    <x v="1241"/>
    <x v="149"/>
    <x v="4"/>
    <x v="18"/>
    <x v="18"/>
    <x v="11"/>
    <x v="7"/>
    <x v="1"/>
    <x v="8"/>
    <x v="76"/>
    <x v="4"/>
    <x v="2"/>
    <x v="976"/>
  </r>
  <r>
    <x v="1242"/>
    <x v="147"/>
    <x v="4"/>
    <x v="18"/>
    <x v="18"/>
    <x v="11"/>
    <x v="7"/>
    <x v="1"/>
    <x v="0"/>
    <x v="77"/>
    <x v="5"/>
    <x v="2"/>
    <x v="977"/>
  </r>
  <r>
    <x v="1243"/>
    <x v="148"/>
    <x v="4"/>
    <x v="18"/>
    <x v="18"/>
    <x v="11"/>
    <x v="7"/>
    <x v="1"/>
    <x v="0"/>
    <x v="77"/>
    <x v="3"/>
    <x v="2"/>
    <x v="978"/>
  </r>
  <r>
    <x v="1244"/>
    <x v="149"/>
    <x v="4"/>
    <x v="18"/>
    <x v="18"/>
    <x v="11"/>
    <x v="7"/>
    <x v="1"/>
    <x v="0"/>
    <x v="77"/>
    <x v="4"/>
    <x v="2"/>
    <x v="979"/>
  </r>
  <r>
    <x v="1245"/>
    <x v="150"/>
    <x v="5"/>
    <x v="19"/>
    <x v="19"/>
    <x v="5"/>
    <x v="2"/>
    <x v="1"/>
    <x v="0"/>
    <x v="17"/>
    <x v="4"/>
    <x v="1"/>
    <x v="980"/>
  </r>
  <r>
    <x v="1246"/>
    <x v="151"/>
    <x v="5"/>
    <x v="19"/>
    <x v="19"/>
    <x v="5"/>
    <x v="2"/>
    <x v="1"/>
    <x v="0"/>
    <x v="17"/>
    <x v="3"/>
    <x v="2"/>
    <x v="981"/>
  </r>
  <r>
    <x v="1247"/>
    <x v="152"/>
    <x v="5"/>
    <x v="19"/>
    <x v="19"/>
    <x v="5"/>
    <x v="2"/>
    <x v="1"/>
    <x v="0"/>
    <x v="17"/>
    <x v="3"/>
    <x v="1"/>
    <x v="982"/>
  </r>
  <r>
    <x v="1248"/>
    <x v="153"/>
    <x v="5"/>
    <x v="19"/>
    <x v="19"/>
    <x v="5"/>
    <x v="2"/>
    <x v="1"/>
    <x v="0"/>
    <x v="17"/>
    <x v="4"/>
    <x v="2"/>
    <x v="983"/>
  </r>
  <r>
    <x v="1249"/>
    <x v="154"/>
    <x v="5"/>
    <x v="19"/>
    <x v="19"/>
    <x v="5"/>
    <x v="2"/>
    <x v="1"/>
    <x v="0"/>
    <x v="17"/>
    <x v="5"/>
    <x v="1"/>
    <x v="984"/>
  </r>
  <r>
    <x v="1250"/>
    <x v="155"/>
    <x v="5"/>
    <x v="19"/>
    <x v="19"/>
    <x v="5"/>
    <x v="2"/>
    <x v="1"/>
    <x v="0"/>
    <x v="17"/>
    <x v="1"/>
    <x v="2"/>
    <x v="985"/>
  </r>
  <r>
    <x v="1251"/>
    <x v="156"/>
    <x v="5"/>
    <x v="19"/>
    <x v="19"/>
    <x v="5"/>
    <x v="2"/>
    <x v="1"/>
    <x v="0"/>
    <x v="17"/>
    <x v="1"/>
    <x v="1"/>
    <x v="986"/>
  </r>
  <r>
    <x v="1252"/>
    <x v="157"/>
    <x v="5"/>
    <x v="19"/>
    <x v="19"/>
    <x v="5"/>
    <x v="2"/>
    <x v="1"/>
    <x v="0"/>
    <x v="17"/>
    <x v="2"/>
    <x v="2"/>
    <x v="987"/>
  </r>
  <r>
    <x v="1253"/>
    <x v="158"/>
    <x v="5"/>
    <x v="19"/>
    <x v="19"/>
    <x v="5"/>
    <x v="2"/>
    <x v="1"/>
    <x v="0"/>
    <x v="17"/>
    <x v="2"/>
    <x v="1"/>
    <x v="988"/>
  </r>
  <r>
    <x v="1254"/>
    <x v="159"/>
    <x v="5"/>
    <x v="19"/>
    <x v="19"/>
    <x v="5"/>
    <x v="2"/>
    <x v="1"/>
    <x v="0"/>
    <x v="17"/>
    <x v="5"/>
    <x v="2"/>
    <x v="989"/>
  </r>
  <r>
    <x v="1255"/>
    <x v="150"/>
    <x v="5"/>
    <x v="19"/>
    <x v="19"/>
    <x v="5"/>
    <x v="2"/>
    <x v="1"/>
    <x v="1"/>
    <x v="18"/>
    <x v="4"/>
    <x v="1"/>
    <x v="990"/>
  </r>
  <r>
    <x v="1256"/>
    <x v="151"/>
    <x v="5"/>
    <x v="19"/>
    <x v="19"/>
    <x v="5"/>
    <x v="2"/>
    <x v="1"/>
    <x v="1"/>
    <x v="18"/>
    <x v="3"/>
    <x v="2"/>
    <x v="991"/>
  </r>
  <r>
    <x v="1257"/>
    <x v="152"/>
    <x v="5"/>
    <x v="19"/>
    <x v="19"/>
    <x v="5"/>
    <x v="2"/>
    <x v="1"/>
    <x v="1"/>
    <x v="18"/>
    <x v="3"/>
    <x v="1"/>
    <x v="992"/>
  </r>
  <r>
    <x v="1258"/>
    <x v="153"/>
    <x v="5"/>
    <x v="19"/>
    <x v="19"/>
    <x v="5"/>
    <x v="2"/>
    <x v="1"/>
    <x v="1"/>
    <x v="18"/>
    <x v="4"/>
    <x v="2"/>
    <x v="993"/>
  </r>
  <r>
    <x v="1259"/>
    <x v="154"/>
    <x v="5"/>
    <x v="19"/>
    <x v="19"/>
    <x v="5"/>
    <x v="2"/>
    <x v="1"/>
    <x v="1"/>
    <x v="18"/>
    <x v="5"/>
    <x v="1"/>
    <x v="994"/>
  </r>
  <r>
    <x v="1260"/>
    <x v="155"/>
    <x v="5"/>
    <x v="19"/>
    <x v="19"/>
    <x v="5"/>
    <x v="2"/>
    <x v="1"/>
    <x v="1"/>
    <x v="18"/>
    <x v="1"/>
    <x v="2"/>
    <x v="995"/>
  </r>
  <r>
    <x v="1261"/>
    <x v="156"/>
    <x v="5"/>
    <x v="19"/>
    <x v="19"/>
    <x v="5"/>
    <x v="2"/>
    <x v="1"/>
    <x v="1"/>
    <x v="18"/>
    <x v="1"/>
    <x v="1"/>
    <x v="996"/>
  </r>
  <r>
    <x v="1262"/>
    <x v="157"/>
    <x v="5"/>
    <x v="19"/>
    <x v="19"/>
    <x v="5"/>
    <x v="2"/>
    <x v="1"/>
    <x v="1"/>
    <x v="18"/>
    <x v="2"/>
    <x v="2"/>
    <x v="997"/>
  </r>
  <r>
    <x v="1263"/>
    <x v="158"/>
    <x v="5"/>
    <x v="19"/>
    <x v="19"/>
    <x v="5"/>
    <x v="2"/>
    <x v="1"/>
    <x v="1"/>
    <x v="18"/>
    <x v="2"/>
    <x v="1"/>
    <x v="998"/>
  </r>
  <r>
    <x v="1264"/>
    <x v="159"/>
    <x v="5"/>
    <x v="19"/>
    <x v="19"/>
    <x v="5"/>
    <x v="2"/>
    <x v="1"/>
    <x v="1"/>
    <x v="18"/>
    <x v="5"/>
    <x v="2"/>
    <x v="999"/>
  </r>
  <r>
    <x v="1265"/>
    <x v="150"/>
    <x v="5"/>
    <x v="19"/>
    <x v="19"/>
    <x v="5"/>
    <x v="2"/>
    <x v="1"/>
    <x v="2"/>
    <x v="19"/>
    <x v="4"/>
    <x v="1"/>
    <x v="1000"/>
  </r>
  <r>
    <x v="1266"/>
    <x v="151"/>
    <x v="5"/>
    <x v="19"/>
    <x v="19"/>
    <x v="5"/>
    <x v="2"/>
    <x v="1"/>
    <x v="2"/>
    <x v="19"/>
    <x v="3"/>
    <x v="2"/>
    <x v="1001"/>
  </r>
  <r>
    <x v="1267"/>
    <x v="152"/>
    <x v="5"/>
    <x v="19"/>
    <x v="19"/>
    <x v="5"/>
    <x v="2"/>
    <x v="1"/>
    <x v="2"/>
    <x v="19"/>
    <x v="3"/>
    <x v="1"/>
    <x v="1002"/>
  </r>
  <r>
    <x v="1268"/>
    <x v="153"/>
    <x v="5"/>
    <x v="19"/>
    <x v="19"/>
    <x v="5"/>
    <x v="2"/>
    <x v="1"/>
    <x v="2"/>
    <x v="19"/>
    <x v="4"/>
    <x v="2"/>
    <x v="1003"/>
  </r>
  <r>
    <x v="1269"/>
    <x v="154"/>
    <x v="5"/>
    <x v="19"/>
    <x v="19"/>
    <x v="5"/>
    <x v="2"/>
    <x v="1"/>
    <x v="2"/>
    <x v="19"/>
    <x v="5"/>
    <x v="1"/>
    <x v="1004"/>
  </r>
  <r>
    <x v="1270"/>
    <x v="155"/>
    <x v="5"/>
    <x v="19"/>
    <x v="19"/>
    <x v="5"/>
    <x v="2"/>
    <x v="1"/>
    <x v="2"/>
    <x v="19"/>
    <x v="1"/>
    <x v="2"/>
    <x v="1005"/>
  </r>
  <r>
    <x v="1271"/>
    <x v="156"/>
    <x v="5"/>
    <x v="19"/>
    <x v="19"/>
    <x v="5"/>
    <x v="2"/>
    <x v="1"/>
    <x v="2"/>
    <x v="19"/>
    <x v="1"/>
    <x v="1"/>
    <x v="1006"/>
  </r>
  <r>
    <x v="1272"/>
    <x v="157"/>
    <x v="5"/>
    <x v="19"/>
    <x v="19"/>
    <x v="5"/>
    <x v="2"/>
    <x v="1"/>
    <x v="2"/>
    <x v="19"/>
    <x v="2"/>
    <x v="2"/>
    <x v="1007"/>
  </r>
  <r>
    <x v="1273"/>
    <x v="158"/>
    <x v="5"/>
    <x v="19"/>
    <x v="19"/>
    <x v="5"/>
    <x v="2"/>
    <x v="1"/>
    <x v="2"/>
    <x v="19"/>
    <x v="2"/>
    <x v="1"/>
    <x v="1008"/>
  </r>
  <r>
    <x v="1274"/>
    <x v="159"/>
    <x v="5"/>
    <x v="19"/>
    <x v="19"/>
    <x v="5"/>
    <x v="2"/>
    <x v="1"/>
    <x v="2"/>
    <x v="19"/>
    <x v="5"/>
    <x v="2"/>
    <x v="1009"/>
  </r>
  <r>
    <x v="1275"/>
    <x v="150"/>
    <x v="5"/>
    <x v="19"/>
    <x v="19"/>
    <x v="5"/>
    <x v="2"/>
    <x v="1"/>
    <x v="3"/>
    <x v="20"/>
    <x v="4"/>
    <x v="1"/>
    <x v="1010"/>
  </r>
  <r>
    <x v="1276"/>
    <x v="151"/>
    <x v="5"/>
    <x v="19"/>
    <x v="19"/>
    <x v="5"/>
    <x v="2"/>
    <x v="1"/>
    <x v="3"/>
    <x v="20"/>
    <x v="3"/>
    <x v="2"/>
    <x v="1011"/>
  </r>
  <r>
    <x v="1277"/>
    <x v="152"/>
    <x v="5"/>
    <x v="19"/>
    <x v="19"/>
    <x v="5"/>
    <x v="2"/>
    <x v="1"/>
    <x v="3"/>
    <x v="20"/>
    <x v="3"/>
    <x v="1"/>
    <x v="1012"/>
  </r>
  <r>
    <x v="1278"/>
    <x v="153"/>
    <x v="5"/>
    <x v="19"/>
    <x v="19"/>
    <x v="5"/>
    <x v="2"/>
    <x v="1"/>
    <x v="3"/>
    <x v="20"/>
    <x v="4"/>
    <x v="2"/>
    <x v="1013"/>
  </r>
  <r>
    <x v="1279"/>
    <x v="154"/>
    <x v="5"/>
    <x v="19"/>
    <x v="19"/>
    <x v="5"/>
    <x v="2"/>
    <x v="1"/>
    <x v="3"/>
    <x v="20"/>
    <x v="5"/>
    <x v="1"/>
    <x v="1014"/>
  </r>
  <r>
    <x v="1280"/>
    <x v="155"/>
    <x v="5"/>
    <x v="19"/>
    <x v="19"/>
    <x v="5"/>
    <x v="2"/>
    <x v="1"/>
    <x v="3"/>
    <x v="20"/>
    <x v="1"/>
    <x v="2"/>
    <x v="1015"/>
  </r>
  <r>
    <x v="1281"/>
    <x v="156"/>
    <x v="5"/>
    <x v="19"/>
    <x v="19"/>
    <x v="5"/>
    <x v="2"/>
    <x v="1"/>
    <x v="3"/>
    <x v="20"/>
    <x v="1"/>
    <x v="1"/>
    <x v="1016"/>
  </r>
  <r>
    <x v="1282"/>
    <x v="157"/>
    <x v="5"/>
    <x v="19"/>
    <x v="19"/>
    <x v="5"/>
    <x v="2"/>
    <x v="1"/>
    <x v="3"/>
    <x v="20"/>
    <x v="2"/>
    <x v="2"/>
    <x v="1017"/>
  </r>
  <r>
    <x v="1283"/>
    <x v="158"/>
    <x v="5"/>
    <x v="19"/>
    <x v="19"/>
    <x v="5"/>
    <x v="2"/>
    <x v="1"/>
    <x v="3"/>
    <x v="20"/>
    <x v="2"/>
    <x v="1"/>
    <x v="1018"/>
  </r>
  <r>
    <x v="1284"/>
    <x v="159"/>
    <x v="5"/>
    <x v="19"/>
    <x v="19"/>
    <x v="5"/>
    <x v="2"/>
    <x v="1"/>
    <x v="3"/>
    <x v="20"/>
    <x v="5"/>
    <x v="2"/>
    <x v="1019"/>
  </r>
  <r>
    <x v="1285"/>
    <x v="150"/>
    <x v="5"/>
    <x v="19"/>
    <x v="19"/>
    <x v="5"/>
    <x v="2"/>
    <x v="1"/>
    <x v="4"/>
    <x v="21"/>
    <x v="4"/>
    <x v="1"/>
    <x v="1020"/>
  </r>
  <r>
    <x v="1286"/>
    <x v="151"/>
    <x v="5"/>
    <x v="19"/>
    <x v="19"/>
    <x v="5"/>
    <x v="2"/>
    <x v="1"/>
    <x v="4"/>
    <x v="21"/>
    <x v="3"/>
    <x v="2"/>
    <x v="1021"/>
  </r>
  <r>
    <x v="1287"/>
    <x v="152"/>
    <x v="5"/>
    <x v="19"/>
    <x v="19"/>
    <x v="5"/>
    <x v="2"/>
    <x v="1"/>
    <x v="4"/>
    <x v="21"/>
    <x v="3"/>
    <x v="1"/>
    <x v="1022"/>
  </r>
  <r>
    <x v="1288"/>
    <x v="153"/>
    <x v="5"/>
    <x v="19"/>
    <x v="19"/>
    <x v="5"/>
    <x v="2"/>
    <x v="1"/>
    <x v="4"/>
    <x v="21"/>
    <x v="4"/>
    <x v="2"/>
    <x v="1023"/>
  </r>
  <r>
    <x v="1289"/>
    <x v="154"/>
    <x v="5"/>
    <x v="19"/>
    <x v="19"/>
    <x v="5"/>
    <x v="2"/>
    <x v="1"/>
    <x v="4"/>
    <x v="21"/>
    <x v="5"/>
    <x v="1"/>
    <x v="1024"/>
  </r>
  <r>
    <x v="1290"/>
    <x v="155"/>
    <x v="5"/>
    <x v="19"/>
    <x v="19"/>
    <x v="5"/>
    <x v="2"/>
    <x v="1"/>
    <x v="4"/>
    <x v="21"/>
    <x v="1"/>
    <x v="2"/>
    <x v="1025"/>
  </r>
  <r>
    <x v="1291"/>
    <x v="156"/>
    <x v="5"/>
    <x v="19"/>
    <x v="19"/>
    <x v="5"/>
    <x v="2"/>
    <x v="1"/>
    <x v="4"/>
    <x v="21"/>
    <x v="1"/>
    <x v="1"/>
    <x v="1026"/>
  </r>
  <r>
    <x v="1292"/>
    <x v="157"/>
    <x v="5"/>
    <x v="19"/>
    <x v="19"/>
    <x v="5"/>
    <x v="2"/>
    <x v="1"/>
    <x v="4"/>
    <x v="21"/>
    <x v="2"/>
    <x v="2"/>
    <x v="1027"/>
  </r>
  <r>
    <x v="1293"/>
    <x v="158"/>
    <x v="5"/>
    <x v="19"/>
    <x v="19"/>
    <x v="5"/>
    <x v="2"/>
    <x v="1"/>
    <x v="4"/>
    <x v="21"/>
    <x v="2"/>
    <x v="1"/>
    <x v="1028"/>
  </r>
  <r>
    <x v="1294"/>
    <x v="159"/>
    <x v="5"/>
    <x v="19"/>
    <x v="19"/>
    <x v="5"/>
    <x v="2"/>
    <x v="1"/>
    <x v="4"/>
    <x v="21"/>
    <x v="5"/>
    <x v="2"/>
    <x v="1029"/>
  </r>
  <r>
    <x v="1295"/>
    <x v="150"/>
    <x v="5"/>
    <x v="19"/>
    <x v="19"/>
    <x v="5"/>
    <x v="2"/>
    <x v="1"/>
    <x v="5"/>
    <x v="22"/>
    <x v="4"/>
    <x v="1"/>
    <x v="1030"/>
  </r>
  <r>
    <x v="1296"/>
    <x v="151"/>
    <x v="5"/>
    <x v="19"/>
    <x v="19"/>
    <x v="5"/>
    <x v="2"/>
    <x v="1"/>
    <x v="5"/>
    <x v="22"/>
    <x v="3"/>
    <x v="2"/>
    <x v="1031"/>
  </r>
  <r>
    <x v="1297"/>
    <x v="152"/>
    <x v="5"/>
    <x v="19"/>
    <x v="19"/>
    <x v="5"/>
    <x v="2"/>
    <x v="1"/>
    <x v="5"/>
    <x v="22"/>
    <x v="3"/>
    <x v="1"/>
    <x v="1032"/>
  </r>
  <r>
    <x v="1298"/>
    <x v="153"/>
    <x v="5"/>
    <x v="19"/>
    <x v="19"/>
    <x v="5"/>
    <x v="2"/>
    <x v="1"/>
    <x v="5"/>
    <x v="22"/>
    <x v="4"/>
    <x v="2"/>
    <x v="1033"/>
  </r>
  <r>
    <x v="1299"/>
    <x v="154"/>
    <x v="5"/>
    <x v="19"/>
    <x v="19"/>
    <x v="5"/>
    <x v="2"/>
    <x v="1"/>
    <x v="5"/>
    <x v="22"/>
    <x v="5"/>
    <x v="1"/>
    <x v="1034"/>
  </r>
  <r>
    <x v="1300"/>
    <x v="155"/>
    <x v="5"/>
    <x v="19"/>
    <x v="19"/>
    <x v="5"/>
    <x v="2"/>
    <x v="1"/>
    <x v="5"/>
    <x v="22"/>
    <x v="1"/>
    <x v="2"/>
    <x v="1035"/>
  </r>
  <r>
    <x v="1301"/>
    <x v="156"/>
    <x v="5"/>
    <x v="19"/>
    <x v="19"/>
    <x v="5"/>
    <x v="2"/>
    <x v="1"/>
    <x v="5"/>
    <x v="22"/>
    <x v="1"/>
    <x v="1"/>
    <x v="1036"/>
  </r>
  <r>
    <x v="1302"/>
    <x v="157"/>
    <x v="5"/>
    <x v="19"/>
    <x v="19"/>
    <x v="5"/>
    <x v="2"/>
    <x v="1"/>
    <x v="5"/>
    <x v="22"/>
    <x v="2"/>
    <x v="2"/>
    <x v="1037"/>
  </r>
  <r>
    <x v="1303"/>
    <x v="158"/>
    <x v="5"/>
    <x v="19"/>
    <x v="19"/>
    <x v="5"/>
    <x v="2"/>
    <x v="1"/>
    <x v="5"/>
    <x v="22"/>
    <x v="2"/>
    <x v="1"/>
    <x v="1038"/>
  </r>
  <r>
    <x v="1304"/>
    <x v="159"/>
    <x v="5"/>
    <x v="19"/>
    <x v="19"/>
    <x v="5"/>
    <x v="2"/>
    <x v="1"/>
    <x v="5"/>
    <x v="22"/>
    <x v="5"/>
    <x v="2"/>
    <x v="371"/>
  </r>
  <r>
    <x v="1305"/>
    <x v="150"/>
    <x v="5"/>
    <x v="19"/>
    <x v="19"/>
    <x v="5"/>
    <x v="2"/>
    <x v="1"/>
    <x v="6"/>
    <x v="23"/>
    <x v="4"/>
    <x v="1"/>
    <x v="1039"/>
  </r>
  <r>
    <x v="1306"/>
    <x v="151"/>
    <x v="5"/>
    <x v="19"/>
    <x v="19"/>
    <x v="5"/>
    <x v="2"/>
    <x v="1"/>
    <x v="6"/>
    <x v="23"/>
    <x v="3"/>
    <x v="2"/>
    <x v="1040"/>
  </r>
  <r>
    <x v="1307"/>
    <x v="152"/>
    <x v="5"/>
    <x v="19"/>
    <x v="19"/>
    <x v="5"/>
    <x v="2"/>
    <x v="1"/>
    <x v="6"/>
    <x v="23"/>
    <x v="3"/>
    <x v="1"/>
    <x v="1041"/>
  </r>
  <r>
    <x v="1308"/>
    <x v="153"/>
    <x v="5"/>
    <x v="19"/>
    <x v="19"/>
    <x v="5"/>
    <x v="2"/>
    <x v="1"/>
    <x v="6"/>
    <x v="23"/>
    <x v="4"/>
    <x v="2"/>
    <x v="1042"/>
  </r>
  <r>
    <x v="1309"/>
    <x v="154"/>
    <x v="5"/>
    <x v="19"/>
    <x v="19"/>
    <x v="5"/>
    <x v="2"/>
    <x v="1"/>
    <x v="6"/>
    <x v="23"/>
    <x v="5"/>
    <x v="1"/>
    <x v="1043"/>
  </r>
  <r>
    <x v="1310"/>
    <x v="155"/>
    <x v="5"/>
    <x v="19"/>
    <x v="19"/>
    <x v="5"/>
    <x v="2"/>
    <x v="1"/>
    <x v="6"/>
    <x v="23"/>
    <x v="1"/>
    <x v="2"/>
    <x v="1044"/>
  </r>
  <r>
    <x v="1311"/>
    <x v="156"/>
    <x v="5"/>
    <x v="19"/>
    <x v="19"/>
    <x v="5"/>
    <x v="2"/>
    <x v="1"/>
    <x v="6"/>
    <x v="23"/>
    <x v="1"/>
    <x v="1"/>
    <x v="1045"/>
  </r>
  <r>
    <x v="1312"/>
    <x v="157"/>
    <x v="5"/>
    <x v="19"/>
    <x v="19"/>
    <x v="5"/>
    <x v="2"/>
    <x v="1"/>
    <x v="6"/>
    <x v="23"/>
    <x v="2"/>
    <x v="2"/>
    <x v="1046"/>
  </r>
  <r>
    <x v="1313"/>
    <x v="158"/>
    <x v="5"/>
    <x v="19"/>
    <x v="19"/>
    <x v="5"/>
    <x v="2"/>
    <x v="1"/>
    <x v="6"/>
    <x v="23"/>
    <x v="2"/>
    <x v="1"/>
    <x v="1047"/>
  </r>
  <r>
    <x v="1314"/>
    <x v="159"/>
    <x v="5"/>
    <x v="19"/>
    <x v="19"/>
    <x v="5"/>
    <x v="2"/>
    <x v="1"/>
    <x v="6"/>
    <x v="23"/>
    <x v="5"/>
    <x v="2"/>
    <x v="1048"/>
  </r>
  <r>
    <x v="1315"/>
    <x v="150"/>
    <x v="5"/>
    <x v="19"/>
    <x v="19"/>
    <x v="5"/>
    <x v="2"/>
    <x v="1"/>
    <x v="7"/>
    <x v="24"/>
    <x v="4"/>
    <x v="1"/>
    <x v="1049"/>
  </r>
  <r>
    <x v="1316"/>
    <x v="151"/>
    <x v="5"/>
    <x v="19"/>
    <x v="19"/>
    <x v="5"/>
    <x v="2"/>
    <x v="1"/>
    <x v="7"/>
    <x v="24"/>
    <x v="3"/>
    <x v="2"/>
    <x v="1050"/>
  </r>
  <r>
    <x v="1317"/>
    <x v="152"/>
    <x v="5"/>
    <x v="19"/>
    <x v="19"/>
    <x v="5"/>
    <x v="2"/>
    <x v="1"/>
    <x v="7"/>
    <x v="24"/>
    <x v="3"/>
    <x v="1"/>
    <x v="1051"/>
  </r>
  <r>
    <x v="1318"/>
    <x v="153"/>
    <x v="5"/>
    <x v="19"/>
    <x v="19"/>
    <x v="5"/>
    <x v="2"/>
    <x v="1"/>
    <x v="7"/>
    <x v="24"/>
    <x v="4"/>
    <x v="2"/>
    <x v="1052"/>
  </r>
  <r>
    <x v="1319"/>
    <x v="154"/>
    <x v="5"/>
    <x v="19"/>
    <x v="19"/>
    <x v="5"/>
    <x v="2"/>
    <x v="1"/>
    <x v="7"/>
    <x v="24"/>
    <x v="5"/>
    <x v="1"/>
    <x v="1053"/>
  </r>
  <r>
    <x v="1320"/>
    <x v="155"/>
    <x v="5"/>
    <x v="19"/>
    <x v="19"/>
    <x v="5"/>
    <x v="2"/>
    <x v="1"/>
    <x v="7"/>
    <x v="24"/>
    <x v="1"/>
    <x v="2"/>
    <x v="1054"/>
  </r>
  <r>
    <x v="1321"/>
    <x v="156"/>
    <x v="5"/>
    <x v="19"/>
    <x v="19"/>
    <x v="5"/>
    <x v="2"/>
    <x v="1"/>
    <x v="7"/>
    <x v="24"/>
    <x v="1"/>
    <x v="1"/>
    <x v="1055"/>
  </r>
  <r>
    <x v="1322"/>
    <x v="157"/>
    <x v="5"/>
    <x v="19"/>
    <x v="19"/>
    <x v="5"/>
    <x v="2"/>
    <x v="1"/>
    <x v="7"/>
    <x v="24"/>
    <x v="2"/>
    <x v="2"/>
    <x v="1056"/>
  </r>
  <r>
    <x v="1323"/>
    <x v="158"/>
    <x v="5"/>
    <x v="19"/>
    <x v="19"/>
    <x v="5"/>
    <x v="2"/>
    <x v="1"/>
    <x v="7"/>
    <x v="24"/>
    <x v="2"/>
    <x v="1"/>
    <x v="1057"/>
  </r>
  <r>
    <x v="1324"/>
    <x v="159"/>
    <x v="5"/>
    <x v="19"/>
    <x v="19"/>
    <x v="5"/>
    <x v="2"/>
    <x v="1"/>
    <x v="7"/>
    <x v="24"/>
    <x v="5"/>
    <x v="2"/>
    <x v="1058"/>
  </r>
  <r>
    <x v="1325"/>
    <x v="160"/>
    <x v="8"/>
    <x v="20"/>
    <x v="20"/>
    <x v="2"/>
    <x v="8"/>
    <x v="2"/>
    <x v="13"/>
    <x v="78"/>
    <x v="7"/>
    <x v="3"/>
    <x v="0"/>
  </r>
</pivotCacheRecords>
</file>

<file path=xl/pivotCache/pivotCacheRecords5.xml><?xml version="1.0" encoding="utf-8"?>
<pivotCacheRecords xmlns="http://schemas.openxmlformats.org/spreadsheetml/2006/main" xmlns:r="http://schemas.openxmlformats.org/officeDocument/2006/relationships" count="145">
  <r>
    <x v="0"/>
    <x v="0"/>
    <x v="0"/>
    <x v="0"/>
    <x v="0"/>
    <x v="0"/>
    <x v="0"/>
    <x v="0"/>
    <x v="0"/>
    <x v="0"/>
    <x v="0"/>
    <x v="0"/>
    <x v="0"/>
  </r>
  <r>
    <x v="1"/>
    <x v="1"/>
    <x v="0"/>
    <x v="0"/>
    <x v="0"/>
    <x v="0"/>
    <x v="0"/>
    <x v="0"/>
    <x v="0"/>
    <x v="0"/>
    <x v="1"/>
    <x v="0"/>
    <x v="1"/>
  </r>
  <r>
    <x v="2"/>
    <x v="2"/>
    <x v="0"/>
    <x v="0"/>
    <x v="0"/>
    <x v="0"/>
    <x v="0"/>
    <x v="0"/>
    <x v="0"/>
    <x v="0"/>
    <x v="2"/>
    <x v="0"/>
    <x v="2"/>
  </r>
  <r>
    <x v="3"/>
    <x v="3"/>
    <x v="0"/>
    <x v="0"/>
    <x v="0"/>
    <x v="0"/>
    <x v="0"/>
    <x v="0"/>
    <x v="0"/>
    <x v="0"/>
    <x v="0"/>
    <x v="1"/>
    <x v="3"/>
  </r>
  <r>
    <x v="4"/>
    <x v="4"/>
    <x v="0"/>
    <x v="0"/>
    <x v="0"/>
    <x v="0"/>
    <x v="0"/>
    <x v="0"/>
    <x v="0"/>
    <x v="0"/>
    <x v="1"/>
    <x v="1"/>
    <x v="0"/>
  </r>
  <r>
    <x v="5"/>
    <x v="5"/>
    <x v="0"/>
    <x v="0"/>
    <x v="0"/>
    <x v="0"/>
    <x v="0"/>
    <x v="0"/>
    <x v="0"/>
    <x v="0"/>
    <x v="2"/>
    <x v="1"/>
    <x v="4"/>
  </r>
  <r>
    <x v="6"/>
    <x v="0"/>
    <x v="0"/>
    <x v="0"/>
    <x v="0"/>
    <x v="0"/>
    <x v="0"/>
    <x v="0"/>
    <x v="1"/>
    <x v="1"/>
    <x v="0"/>
    <x v="0"/>
    <x v="5"/>
  </r>
  <r>
    <x v="7"/>
    <x v="1"/>
    <x v="0"/>
    <x v="0"/>
    <x v="0"/>
    <x v="0"/>
    <x v="0"/>
    <x v="0"/>
    <x v="1"/>
    <x v="1"/>
    <x v="1"/>
    <x v="0"/>
    <x v="6"/>
  </r>
  <r>
    <x v="8"/>
    <x v="2"/>
    <x v="0"/>
    <x v="0"/>
    <x v="0"/>
    <x v="0"/>
    <x v="0"/>
    <x v="0"/>
    <x v="1"/>
    <x v="1"/>
    <x v="2"/>
    <x v="0"/>
    <x v="7"/>
  </r>
  <r>
    <x v="9"/>
    <x v="3"/>
    <x v="0"/>
    <x v="0"/>
    <x v="0"/>
    <x v="0"/>
    <x v="0"/>
    <x v="0"/>
    <x v="1"/>
    <x v="1"/>
    <x v="0"/>
    <x v="1"/>
    <x v="8"/>
  </r>
  <r>
    <x v="10"/>
    <x v="4"/>
    <x v="0"/>
    <x v="0"/>
    <x v="0"/>
    <x v="0"/>
    <x v="0"/>
    <x v="0"/>
    <x v="1"/>
    <x v="1"/>
    <x v="1"/>
    <x v="1"/>
    <x v="5"/>
  </r>
  <r>
    <x v="11"/>
    <x v="5"/>
    <x v="0"/>
    <x v="0"/>
    <x v="0"/>
    <x v="0"/>
    <x v="0"/>
    <x v="0"/>
    <x v="1"/>
    <x v="1"/>
    <x v="2"/>
    <x v="1"/>
    <x v="9"/>
  </r>
  <r>
    <x v="12"/>
    <x v="0"/>
    <x v="0"/>
    <x v="0"/>
    <x v="0"/>
    <x v="0"/>
    <x v="0"/>
    <x v="0"/>
    <x v="2"/>
    <x v="2"/>
    <x v="0"/>
    <x v="0"/>
    <x v="10"/>
  </r>
  <r>
    <x v="13"/>
    <x v="1"/>
    <x v="0"/>
    <x v="0"/>
    <x v="0"/>
    <x v="0"/>
    <x v="0"/>
    <x v="0"/>
    <x v="2"/>
    <x v="2"/>
    <x v="1"/>
    <x v="0"/>
    <x v="11"/>
  </r>
  <r>
    <x v="14"/>
    <x v="2"/>
    <x v="0"/>
    <x v="0"/>
    <x v="0"/>
    <x v="0"/>
    <x v="0"/>
    <x v="0"/>
    <x v="2"/>
    <x v="2"/>
    <x v="2"/>
    <x v="0"/>
    <x v="12"/>
  </r>
  <r>
    <x v="15"/>
    <x v="3"/>
    <x v="0"/>
    <x v="0"/>
    <x v="0"/>
    <x v="0"/>
    <x v="0"/>
    <x v="0"/>
    <x v="2"/>
    <x v="2"/>
    <x v="0"/>
    <x v="1"/>
    <x v="13"/>
  </r>
  <r>
    <x v="16"/>
    <x v="4"/>
    <x v="0"/>
    <x v="0"/>
    <x v="0"/>
    <x v="0"/>
    <x v="0"/>
    <x v="0"/>
    <x v="2"/>
    <x v="2"/>
    <x v="1"/>
    <x v="1"/>
    <x v="10"/>
  </r>
  <r>
    <x v="17"/>
    <x v="5"/>
    <x v="0"/>
    <x v="0"/>
    <x v="0"/>
    <x v="0"/>
    <x v="0"/>
    <x v="0"/>
    <x v="2"/>
    <x v="2"/>
    <x v="2"/>
    <x v="1"/>
    <x v="14"/>
  </r>
  <r>
    <x v="18"/>
    <x v="0"/>
    <x v="0"/>
    <x v="0"/>
    <x v="0"/>
    <x v="0"/>
    <x v="0"/>
    <x v="0"/>
    <x v="3"/>
    <x v="3"/>
    <x v="0"/>
    <x v="0"/>
    <x v="15"/>
  </r>
  <r>
    <x v="19"/>
    <x v="1"/>
    <x v="0"/>
    <x v="0"/>
    <x v="0"/>
    <x v="0"/>
    <x v="0"/>
    <x v="0"/>
    <x v="3"/>
    <x v="3"/>
    <x v="1"/>
    <x v="0"/>
    <x v="16"/>
  </r>
  <r>
    <x v="20"/>
    <x v="2"/>
    <x v="0"/>
    <x v="0"/>
    <x v="0"/>
    <x v="0"/>
    <x v="0"/>
    <x v="0"/>
    <x v="3"/>
    <x v="3"/>
    <x v="2"/>
    <x v="0"/>
    <x v="17"/>
  </r>
  <r>
    <x v="21"/>
    <x v="3"/>
    <x v="0"/>
    <x v="0"/>
    <x v="0"/>
    <x v="0"/>
    <x v="0"/>
    <x v="0"/>
    <x v="3"/>
    <x v="3"/>
    <x v="0"/>
    <x v="1"/>
    <x v="18"/>
  </r>
  <r>
    <x v="22"/>
    <x v="4"/>
    <x v="0"/>
    <x v="0"/>
    <x v="0"/>
    <x v="0"/>
    <x v="0"/>
    <x v="0"/>
    <x v="3"/>
    <x v="3"/>
    <x v="1"/>
    <x v="1"/>
    <x v="15"/>
  </r>
  <r>
    <x v="23"/>
    <x v="5"/>
    <x v="0"/>
    <x v="0"/>
    <x v="0"/>
    <x v="0"/>
    <x v="0"/>
    <x v="0"/>
    <x v="3"/>
    <x v="3"/>
    <x v="2"/>
    <x v="1"/>
    <x v="19"/>
  </r>
  <r>
    <x v="24"/>
    <x v="0"/>
    <x v="0"/>
    <x v="0"/>
    <x v="0"/>
    <x v="0"/>
    <x v="0"/>
    <x v="0"/>
    <x v="4"/>
    <x v="4"/>
    <x v="0"/>
    <x v="0"/>
    <x v="20"/>
  </r>
  <r>
    <x v="25"/>
    <x v="1"/>
    <x v="0"/>
    <x v="0"/>
    <x v="0"/>
    <x v="0"/>
    <x v="0"/>
    <x v="0"/>
    <x v="4"/>
    <x v="4"/>
    <x v="1"/>
    <x v="0"/>
    <x v="21"/>
  </r>
  <r>
    <x v="26"/>
    <x v="2"/>
    <x v="0"/>
    <x v="0"/>
    <x v="0"/>
    <x v="0"/>
    <x v="0"/>
    <x v="0"/>
    <x v="4"/>
    <x v="4"/>
    <x v="2"/>
    <x v="0"/>
    <x v="22"/>
  </r>
  <r>
    <x v="27"/>
    <x v="3"/>
    <x v="0"/>
    <x v="0"/>
    <x v="0"/>
    <x v="0"/>
    <x v="0"/>
    <x v="0"/>
    <x v="4"/>
    <x v="4"/>
    <x v="0"/>
    <x v="1"/>
    <x v="23"/>
  </r>
  <r>
    <x v="28"/>
    <x v="4"/>
    <x v="0"/>
    <x v="0"/>
    <x v="0"/>
    <x v="0"/>
    <x v="0"/>
    <x v="0"/>
    <x v="4"/>
    <x v="4"/>
    <x v="1"/>
    <x v="1"/>
    <x v="20"/>
  </r>
  <r>
    <x v="29"/>
    <x v="5"/>
    <x v="0"/>
    <x v="0"/>
    <x v="0"/>
    <x v="0"/>
    <x v="0"/>
    <x v="0"/>
    <x v="4"/>
    <x v="4"/>
    <x v="2"/>
    <x v="1"/>
    <x v="24"/>
  </r>
  <r>
    <x v="30"/>
    <x v="0"/>
    <x v="0"/>
    <x v="0"/>
    <x v="0"/>
    <x v="0"/>
    <x v="0"/>
    <x v="0"/>
    <x v="5"/>
    <x v="5"/>
    <x v="0"/>
    <x v="0"/>
    <x v="25"/>
  </r>
  <r>
    <x v="31"/>
    <x v="1"/>
    <x v="0"/>
    <x v="0"/>
    <x v="0"/>
    <x v="0"/>
    <x v="0"/>
    <x v="0"/>
    <x v="5"/>
    <x v="5"/>
    <x v="1"/>
    <x v="0"/>
    <x v="26"/>
  </r>
  <r>
    <x v="32"/>
    <x v="2"/>
    <x v="0"/>
    <x v="0"/>
    <x v="0"/>
    <x v="0"/>
    <x v="0"/>
    <x v="0"/>
    <x v="5"/>
    <x v="5"/>
    <x v="2"/>
    <x v="0"/>
    <x v="27"/>
  </r>
  <r>
    <x v="33"/>
    <x v="3"/>
    <x v="0"/>
    <x v="0"/>
    <x v="0"/>
    <x v="0"/>
    <x v="0"/>
    <x v="0"/>
    <x v="5"/>
    <x v="5"/>
    <x v="0"/>
    <x v="1"/>
    <x v="28"/>
  </r>
  <r>
    <x v="34"/>
    <x v="4"/>
    <x v="0"/>
    <x v="0"/>
    <x v="0"/>
    <x v="0"/>
    <x v="0"/>
    <x v="0"/>
    <x v="5"/>
    <x v="5"/>
    <x v="1"/>
    <x v="1"/>
    <x v="25"/>
  </r>
  <r>
    <x v="35"/>
    <x v="5"/>
    <x v="0"/>
    <x v="0"/>
    <x v="0"/>
    <x v="0"/>
    <x v="0"/>
    <x v="0"/>
    <x v="5"/>
    <x v="5"/>
    <x v="2"/>
    <x v="1"/>
    <x v="29"/>
  </r>
  <r>
    <x v="36"/>
    <x v="0"/>
    <x v="0"/>
    <x v="0"/>
    <x v="0"/>
    <x v="0"/>
    <x v="0"/>
    <x v="0"/>
    <x v="6"/>
    <x v="6"/>
    <x v="0"/>
    <x v="0"/>
    <x v="30"/>
  </r>
  <r>
    <x v="37"/>
    <x v="1"/>
    <x v="0"/>
    <x v="0"/>
    <x v="0"/>
    <x v="0"/>
    <x v="0"/>
    <x v="0"/>
    <x v="6"/>
    <x v="6"/>
    <x v="1"/>
    <x v="0"/>
    <x v="31"/>
  </r>
  <r>
    <x v="38"/>
    <x v="2"/>
    <x v="0"/>
    <x v="0"/>
    <x v="0"/>
    <x v="0"/>
    <x v="0"/>
    <x v="0"/>
    <x v="6"/>
    <x v="6"/>
    <x v="2"/>
    <x v="0"/>
    <x v="32"/>
  </r>
  <r>
    <x v="39"/>
    <x v="3"/>
    <x v="0"/>
    <x v="0"/>
    <x v="0"/>
    <x v="0"/>
    <x v="0"/>
    <x v="0"/>
    <x v="6"/>
    <x v="6"/>
    <x v="0"/>
    <x v="1"/>
    <x v="33"/>
  </r>
  <r>
    <x v="40"/>
    <x v="4"/>
    <x v="0"/>
    <x v="0"/>
    <x v="0"/>
    <x v="0"/>
    <x v="0"/>
    <x v="0"/>
    <x v="6"/>
    <x v="6"/>
    <x v="1"/>
    <x v="1"/>
    <x v="30"/>
  </r>
  <r>
    <x v="41"/>
    <x v="5"/>
    <x v="0"/>
    <x v="0"/>
    <x v="0"/>
    <x v="0"/>
    <x v="0"/>
    <x v="0"/>
    <x v="6"/>
    <x v="6"/>
    <x v="2"/>
    <x v="1"/>
    <x v="34"/>
  </r>
  <r>
    <x v="42"/>
    <x v="0"/>
    <x v="0"/>
    <x v="0"/>
    <x v="0"/>
    <x v="0"/>
    <x v="0"/>
    <x v="0"/>
    <x v="7"/>
    <x v="7"/>
    <x v="0"/>
    <x v="0"/>
    <x v="35"/>
  </r>
  <r>
    <x v="43"/>
    <x v="1"/>
    <x v="0"/>
    <x v="0"/>
    <x v="0"/>
    <x v="0"/>
    <x v="0"/>
    <x v="0"/>
    <x v="7"/>
    <x v="7"/>
    <x v="1"/>
    <x v="0"/>
    <x v="36"/>
  </r>
  <r>
    <x v="44"/>
    <x v="2"/>
    <x v="0"/>
    <x v="0"/>
    <x v="0"/>
    <x v="0"/>
    <x v="0"/>
    <x v="0"/>
    <x v="7"/>
    <x v="7"/>
    <x v="2"/>
    <x v="0"/>
    <x v="37"/>
  </r>
  <r>
    <x v="45"/>
    <x v="3"/>
    <x v="0"/>
    <x v="0"/>
    <x v="0"/>
    <x v="0"/>
    <x v="0"/>
    <x v="0"/>
    <x v="7"/>
    <x v="7"/>
    <x v="0"/>
    <x v="1"/>
    <x v="38"/>
  </r>
  <r>
    <x v="46"/>
    <x v="4"/>
    <x v="0"/>
    <x v="0"/>
    <x v="0"/>
    <x v="0"/>
    <x v="0"/>
    <x v="0"/>
    <x v="7"/>
    <x v="7"/>
    <x v="1"/>
    <x v="1"/>
    <x v="35"/>
  </r>
  <r>
    <x v="47"/>
    <x v="5"/>
    <x v="0"/>
    <x v="0"/>
    <x v="0"/>
    <x v="0"/>
    <x v="0"/>
    <x v="0"/>
    <x v="7"/>
    <x v="7"/>
    <x v="2"/>
    <x v="1"/>
    <x v="39"/>
  </r>
  <r>
    <x v="48"/>
    <x v="6"/>
    <x v="0"/>
    <x v="1"/>
    <x v="1"/>
    <x v="0"/>
    <x v="0"/>
    <x v="0"/>
    <x v="0"/>
    <x v="0"/>
    <x v="0"/>
    <x v="0"/>
    <x v="0"/>
  </r>
  <r>
    <x v="49"/>
    <x v="7"/>
    <x v="0"/>
    <x v="1"/>
    <x v="1"/>
    <x v="0"/>
    <x v="0"/>
    <x v="0"/>
    <x v="0"/>
    <x v="0"/>
    <x v="1"/>
    <x v="0"/>
    <x v="1"/>
  </r>
  <r>
    <x v="50"/>
    <x v="8"/>
    <x v="0"/>
    <x v="1"/>
    <x v="1"/>
    <x v="0"/>
    <x v="0"/>
    <x v="0"/>
    <x v="0"/>
    <x v="0"/>
    <x v="2"/>
    <x v="0"/>
    <x v="2"/>
  </r>
  <r>
    <x v="51"/>
    <x v="9"/>
    <x v="0"/>
    <x v="1"/>
    <x v="1"/>
    <x v="0"/>
    <x v="0"/>
    <x v="0"/>
    <x v="0"/>
    <x v="0"/>
    <x v="0"/>
    <x v="1"/>
    <x v="3"/>
  </r>
  <r>
    <x v="52"/>
    <x v="10"/>
    <x v="0"/>
    <x v="1"/>
    <x v="1"/>
    <x v="0"/>
    <x v="0"/>
    <x v="0"/>
    <x v="0"/>
    <x v="0"/>
    <x v="1"/>
    <x v="1"/>
    <x v="0"/>
  </r>
  <r>
    <x v="53"/>
    <x v="11"/>
    <x v="0"/>
    <x v="1"/>
    <x v="1"/>
    <x v="0"/>
    <x v="0"/>
    <x v="0"/>
    <x v="0"/>
    <x v="0"/>
    <x v="2"/>
    <x v="1"/>
    <x v="4"/>
  </r>
  <r>
    <x v="54"/>
    <x v="6"/>
    <x v="0"/>
    <x v="1"/>
    <x v="1"/>
    <x v="0"/>
    <x v="0"/>
    <x v="0"/>
    <x v="1"/>
    <x v="1"/>
    <x v="0"/>
    <x v="0"/>
    <x v="5"/>
  </r>
  <r>
    <x v="55"/>
    <x v="7"/>
    <x v="0"/>
    <x v="1"/>
    <x v="1"/>
    <x v="0"/>
    <x v="0"/>
    <x v="0"/>
    <x v="1"/>
    <x v="1"/>
    <x v="1"/>
    <x v="0"/>
    <x v="6"/>
  </r>
  <r>
    <x v="56"/>
    <x v="8"/>
    <x v="0"/>
    <x v="1"/>
    <x v="1"/>
    <x v="0"/>
    <x v="0"/>
    <x v="0"/>
    <x v="1"/>
    <x v="1"/>
    <x v="2"/>
    <x v="0"/>
    <x v="7"/>
  </r>
  <r>
    <x v="57"/>
    <x v="9"/>
    <x v="0"/>
    <x v="1"/>
    <x v="1"/>
    <x v="0"/>
    <x v="0"/>
    <x v="0"/>
    <x v="1"/>
    <x v="1"/>
    <x v="0"/>
    <x v="1"/>
    <x v="8"/>
  </r>
  <r>
    <x v="58"/>
    <x v="10"/>
    <x v="0"/>
    <x v="1"/>
    <x v="1"/>
    <x v="0"/>
    <x v="0"/>
    <x v="0"/>
    <x v="1"/>
    <x v="1"/>
    <x v="1"/>
    <x v="1"/>
    <x v="5"/>
  </r>
  <r>
    <x v="59"/>
    <x v="11"/>
    <x v="0"/>
    <x v="1"/>
    <x v="1"/>
    <x v="0"/>
    <x v="0"/>
    <x v="0"/>
    <x v="1"/>
    <x v="1"/>
    <x v="2"/>
    <x v="1"/>
    <x v="9"/>
  </r>
  <r>
    <x v="60"/>
    <x v="6"/>
    <x v="0"/>
    <x v="1"/>
    <x v="1"/>
    <x v="0"/>
    <x v="0"/>
    <x v="0"/>
    <x v="2"/>
    <x v="2"/>
    <x v="0"/>
    <x v="0"/>
    <x v="10"/>
  </r>
  <r>
    <x v="61"/>
    <x v="7"/>
    <x v="0"/>
    <x v="1"/>
    <x v="1"/>
    <x v="0"/>
    <x v="0"/>
    <x v="0"/>
    <x v="2"/>
    <x v="2"/>
    <x v="1"/>
    <x v="0"/>
    <x v="11"/>
  </r>
  <r>
    <x v="62"/>
    <x v="8"/>
    <x v="0"/>
    <x v="1"/>
    <x v="1"/>
    <x v="0"/>
    <x v="0"/>
    <x v="0"/>
    <x v="2"/>
    <x v="2"/>
    <x v="2"/>
    <x v="0"/>
    <x v="12"/>
  </r>
  <r>
    <x v="63"/>
    <x v="9"/>
    <x v="0"/>
    <x v="1"/>
    <x v="1"/>
    <x v="0"/>
    <x v="0"/>
    <x v="0"/>
    <x v="2"/>
    <x v="2"/>
    <x v="0"/>
    <x v="1"/>
    <x v="13"/>
  </r>
  <r>
    <x v="64"/>
    <x v="10"/>
    <x v="0"/>
    <x v="1"/>
    <x v="1"/>
    <x v="0"/>
    <x v="0"/>
    <x v="0"/>
    <x v="2"/>
    <x v="2"/>
    <x v="1"/>
    <x v="1"/>
    <x v="10"/>
  </r>
  <r>
    <x v="65"/>
    <x v="11"/>
    <x v="0"/>
    <x v="1"/>
    <x v="1"/>
    <x v="0"/>
    <x v="0"/>
    <x v="0"/>
    <x v="2"/>
    <x v="2"/>
    <x v="2"/>
    <x v="1"/>
    <x v="14"/>
  </r>
  <r>
    <x v="66"/>
    <x v="6"/>
    <x v="0"/>
    <x v="1"/>
    <x v="1"/>
    <x v="0"/>
    <x v="0"/>
    <x v="0"/>
    <x v="3"/>
    <x v="3"/>
    <x v="0"/>
    <x v="0"/>
    <x v="15"/>
  </r>
  <r>
    <x v="67"/>
    <x v="7"/>
    <x v="0"/>
    <x v="1"/>
    <x v="1"/>
    <x v="0"/>
    <x v="0"/>
    <x v="0"/>
    <x v="3"/>
    <x v="3"/>
    <x v="1"/>
    <x v="0"/>
    <x v="16"/>
  </r>
  <r>
    <x v="68"/>
    <x v="8"/>
    <x v="0"/>
    <x v="1"/>
    <x v="1"/>
    <x v="0"/>
    <x v="0"/>
    <x v="0"/>
    <x v="3"/>
    <x v="3"/>
    <x v="2"/>
    <x v="0"/>
    <x v="17"/>
  </r>
  <r>
    <x v="69"/>
    <x v="9"/>
    <x v="0"/>
    <x v="1"/>
    <x v="1"/>
    <x v="0"/>
    <x v="0"/>
    <x v="0"/>
    <x v="3"/>
    <x v="3"/>
    <x v="0"/>
    <x v="1"/>
    <x v="18"/>
  </r>
  <r>
    <x v="70"/>
    <x v="10"/>
    <x v="0"/>
    <x v="1"/>
    <x v="1"/>
    <x v="0"/>
    <x v="0"/>
    <x v="0"/>
    <x v="3"/>
    <x v="3"/>
    <x v="1"/>
    <x v="1"/>
    <x v="15"/>
  </r>
  <r>
    <x v="71"/>
    <x v="11"/>
    <x v="0"/>
    <x v="1"/>
    <x v="1"/>
    <x v="0"/>
    <x v="0"/>
    <x v="0"/>
    <x v="3"/>
    <x v="3"/>
    <x v="2"/>
    <x v="1"/>
    <x v="19"/>
  </r>
  <r>
    <x v="72"/>
    <x v="6"/>
    <x v="0"/>
    <x v="1"/>
    <x v="1"/>
    <x v="0"/>
    <x v="0"/>
    <x v="0"/>
    <x v="4"/>
    <x v="4"/>
    <x v="0"/>
    <x v="0"/>
    <x v="20"/>
  </r>
  <r>
    <x v="73"/>
    <x v="7"/>
    <x v="0"/>
    <x v="1"/>
    <x v="1"/>
    <x v="0"/>
    <x v="0"/>
    <x v="0"/>
    <x v="4"/>
    <x v="4"/>
    <x v="1"/>
    <x v="0"/>
    <x v="21"/>
  </r>
  <r>
    <x v="74"/>
    <x v="8"/>
    <x v="0"/>
    <x v="1"/>
    <x v="1"/>
    <x v="0"/>
    <x v="0"/>
    <x v="0"/>
    <x v="4"/>
    <x v="4"/>
    <x v="2"/>
    <x v="0"/>
    <x v="22"/>
  </r>
  <r>
    <x v="75"/>
    <x v="9"/>
    <x v="0"/>
    <x v="1"/>
    <x v="1"/>
    <x v="0"/>
    <x v="0"/>
    <x v="0"/>
    <x v="4"/>
    <x v="4"/>
    <x v="0"/>
    <x v="1"/>
    <x v="23"/>
  </r>
  <r>
    <x v="76"/>
    <x v="10"/>
    <x v="0"/>
    <x v="1"/>
    <x v="1"/>
    <x v="0"/>
    <x v="0"/>
    <x v="0"/>
    <x v="4"/>
    <x v="4"/>
    <x v="1"/>
    <x v="1"/>
    <x v="20"/>
  </r>
  <r>
    <x v="77"/>
    <x v="11"/>
    <x v="0"/>
    <x v="1"/>
    <x v="1"/>
    <x v="0"/>
    <x v="0"/>
    <x v="0"/>
    <x v="4"/>
    <x v="4"/>
    <x v="2"/>
    <x v="1"/>
    <x v="24"/>
  </r>
  <r>
    <x v="78"/>
    <x v="6"/>
    <x v="0"/>
    <x v="1"/>
    <x v="1"/>
    <x v="0"/>
    <x v="0"/>
    <x v="0"/>
    <x v="5"/>
    <x v="5"/>
    <x v="0"/>
    <x v="0"/>
    <x v="25"/>
  </r>
  <r>
    <x v="79"/>
    <x v="7"/>
    <x v="0"/>
    <x v="1"/>
    <x v="1"/>
    <x v="0"/>
    <x v="0"/>
    <x v="0"/>
    <x v="5"/>
    <x v="5"/>
    <x v="1"/>
    <x v="0"/>
    <x v="26"/>
  </r>
  <r>
    <x v="80"/>
    <x v="8"/>
    <x v="0"/>
    <x v="1"/>
    <x v="1"/>
    <x v="0"/>
    <x v="0"/>
    <x v="0"/>
    <x v="5"/>
    <x v="5"/>
    <x v="2"/>
    <x v="0"/>
    <x v="27"/>
  </r>
  <r>
    <x v="81"/>
    <x v="9"/>
    <x v="0"/>
    <x v="1"/>
    <x v="1"/>
    <x v="0"/>
    <x v="0"/>
    <x v="0"/>
    <x v="5"/>
    <x v="5"/>
    <x v="0"/>
    <x v="1"/>
    <x v="28"/>
  </r>
  <r>
    <x v="82"/>
    <x v="10"/>
    <x v="0"/>
    <x v="1"/>
    <x v="1"/>
    <x v="0"/>
    <x v="0"/>
    <x v="0"/>
    <x v="5"/>
    <x v="5"/>
    <x v="1"/>
    <x v="1"/>
    <x v="25"/>
  </r>
  <r>
    <x v="83"/>
    <x v="11"/>
    <x v="0"/>
    <x v="1"/>
    <x v="1"/>
    <x v="0"/>
    <x v="0"/>
    <x v="0"/>
    <x v="5"/>
    <x v="5"/>
    <x v="2"/>
    <x v="1"/>
    <x v="29"/>
  </r>
  <r>
    <x v="84"/>
    <x v="6"/>
    <x v="0"/>
    <x v="1"/>
    <x v="1"/>
    <x v="0"/>
    <x v="0"/>
    <x v="0"/>
    <x v="6"/>
    <x v="6"/>
    <x v="0"/>
    <x v="0"/>
    <x v="30"/>
  </r>
  <r>
    <x v="85"/>
    <x v="7"/>
    <x v="0"/>
    <x v="1"/>
    <x v="1"/>
    <x v="0"/>
    <x v="0"/>
    <x v="0"/>
    <x v="6"/>
    <x v="6"/>
    <x v="1"/>
    <x v="0"/>
    <x v="31"/>
  </r>
  <r>
    <x v="86"/>
    <x v="8"/>
    <x v="0"/>
    <x v="1"/>
    <x v="1"/>
    <x v="0"/>
    <x v="0"/>
    <x v="0"/>
    <x v="6"/>
    <x v="6"/>
    <x v="2"/>
    <x v="0"/>
    <x v="32"/>
  </r>
  <r>
    <x v="87"/>
    <x v="9"/>
    <x v="0"/>
    <x v="1"/>
    <x v="1"/>
    <x v="0"/>
    <x v="0"/>
    <x v="0"/>
    <x v="6"/>
    <x v="6"/>
    <x v="0"/>
    <x v="1"/>
    <x v="33"/>
  </r>
  <r>
    <x v="88"/>
    <x v="10"/>
    <x v="0"/>
    <x v="1"/>
    <x v="1"/>
    <x v="0"/>
    <x v="0"/>
    <x v="0"/>
    <x v="6"/>
    <x v="6"/>
    <x v="1"/>
    <x v="1"/>
    <x v="30"/>
  </r>
  <r>
    <x v="89"/>
    <x v="11"/>
    <x v="0"/>
    <x v="1"/>
    <x v="1"/>
    <x v="0"/>
    <x v="0"/>
    <x v="0"/>
    <x v="6"/>
    <x v="6"/>
    <x v="2"/>
    <x v="1"/>
    <x v="34"/>
  </r>
  <r>
    <x v="90"/>
    <x v="6"/>
    <x v="0"/>
    <x v="1"/>
    <x v="1"/>
    <x v="0"/>
    <x v="0"/>
    <x v="0"/>
    <x v="7"/>
    <x v="7"/>
    <x v="0"/>
    <x v="0"/>
    <x v="35"/>
  </r>
  <r>
    <x v="91"/>
    <x v="7"/>
    <x v="0"/>
    <x v="1"/>
    <x v="1"/>
    <x v="0"/>
    <x v="0"/>
    <x v="0"/>
    <x v="7"/>
    <x v="7"/>
    <x v="1"/>
    <x v="0"/>
    <x v="36"/>
  </r>
  <r>
    <x v="92"/>
    <x v="8"/>
    <x v="0"/>
    <x v="1"/>
    <x v="1"/>
    <x v="0"/>
    <x v="0"/>
    <x v="0"/>
    <x v="7"/>
    <x v="7"/>
    <x v="2"/>
    <x v="0"/>
    <x v="37"/>
  </r>
  <r>
    <x v="93"/>
    <x v="9"/>
    <x v="0"/>
    <x v="1"/>
    <x v="1"/>
    <x v="0"/>
    <x v="0"/>
    <x v="0"/>
    <x v="7"/>
    <x v="7"/>
    <x v="0"/>
    <x v="1"/>
    <x v="38"/>
  </r>
  <r>
    <x v="94"/>
    <x v="10"/>
    <x v="0"/>
    <x v="1"/>
    <x v="1"/>
    <x v="0"/>
    <x v="0"/>
    <x v="0"/>
    <x v="7"/>
    <x v="7"/>
    <x v="1"/>
    <x v="1"/>
    <x v="35"/>
  </r>
  <r>
    <x v="95"/>
    <x v="11"/>
    <x v="0"/>
    <x v="1"/>
    <x v="1"/>
    <x v="0"/>
    <x v="0"/>
    <x v="0"/>
    <x v="7"/>
    <x v="7"/>
    <x v="2"/>
    <x v="1"/>
    <x v="39"/>
  </r>
  <r>
    <x v="96"/>
    <x v="12"/>
    <x v="0"/>
    <x v="2"/>
    <x v="2"/>
    <x v="0"/>
    <x v="0"/>
    <x v="0"/>
    <x v="0"/>
    <x v="0"/>
    <x v="0"/>
    <x v="0"/>
    <x v="40"/>
  </r>
  <r>
    <x v="97"/>
    <x v="13"/>
    <x v="0"/>
    <x v="2"/>
    <x v="2"/>
    <x v="0"/>
    <x v="0"/>
    <x v="0"/>
    <x v="0"/>
    <x v="0"/>
    <x v="1"/>
    <x v="0"/>
    <x v="41"/>
  </r>
  <r>
    <x v="98"/>
    <x v="14"/>
    <x v="0"/>
    <x v="2"/>
    <x v="2"/>
    <x v="0"/>
    <x v="0"/>
    <x v="0"/>
    <x v="0"/>
    <x v="0"/>
    <x v="2"/>
    <x v="0"/>
    <x v="42"/>
  </r>
  <r>
    <x v="99"/>
    <x v="15"/>
    <x v="0"/>
    <x v="2"/>
    <x v="2"/>
    <x v="0"/>
    <x v="0"/>
    <x v="0"/>
    <x v="0"/>
    <x v="0"/>
    <x v="0"/>
    <x v="1"/>
    <x v="43"/>
  </r>
  <r>
    <x v="100"/>
    <x v="16"/>
    <x v="0"/>
    <x v="2"/>
    <x v="2"/>
    <x v="0"/>
    <x v="0"/>
    <x v="0"/>
    <x v="0"/>
    <x v="0"/>
    <x v="1"/>
    <x v="1"/>
    <x v="40"/>
  </r>
  <r>
    <x v="101"/>
    <x v="17"/>
    <x v="0"/>
    <x v="2"/>
    <x v="2"/>
    <x v="0"/>
    <x v="0"/>
    <x v="0"/>
    <x v="0"/>
    <x v="0"/>
    <x v="2"/>
    <x v="1"/>
    <x v="44"/>
  </r>
  <r>
    <x v="102"/>
    <x v="12"/>
    <x v="0"/>
    <x v="2"/>
    <x v="2"/>
    <x v="0"/>
    <x v="0"/>
    <x v="0"/>
    <x v="1"/>
    <x v="1"/>
    <x v="0"/>
    <x v="0"/>
    <x v="45"/>
  </r>
  <r>
    <x v="103"/>
    <x v="13"/>
    <x v="0"/>
    <x v="2"/>
    <x v="2"/>
    <x v="0"/>
    <x v="0"/>
    <x v="0"/>
    <x v="1"/>
    <x v="1"/>
    <x v="1"/>
    <x v="0"/>
    <x v="46"/>
  </r>
  <r>
    <x v="104"/>
    <x v="14"/>
    <x v="0"/>
    <x v="2"/>
    <x v="2"/>
    <x v="0"/>
    <x v="0"/>
    <x v="0"/>
    <x v="1"/>
    <x v="1"/>
    <x v="2"/>
    <x v="0"/>
    <x v="47"/>
  </r>
  <r>
    <x v="105"/>
    <x v="15"/>
    <x v="0"/>
    <x v="2"/>
    <x v="2"/>
    <x v="0"/>
    <x v="0"/>
    <x v="0"/>
    <x v="1"/>
    <x v="1"/>
    <x v="0"/>
    <x v="1"/>
    <x v="48"/>
  </r>
  <r>
    <x v="106"/>
    <x v="16"/>
    <x v="0"/>
    <x v="2"/>
    <x v="2"/>
    <x v="0"/>
    <x v="0"/>
    <x v="0"/>
    <x v="1"/>
    <x v="1"/>
    <x v="1"/>
    <x v="1"/>
    <x v="45"/>
  </r>
  <r>
    <x v="107"/>
    <x v="17"/>
    <x v="0"/>
    <x v="2"/>
    <x v="2"/>
    <x v="0"/>
    <x v="0"/>
    <x v="0"/>
    <x v="1"/>
    <x v="1"/>
    <x v="2"/>
    <x v="1"/>
    <x v="49"/>
  </r>
  <r>
    <x v="108"/>
    <x v="12"/>
    <x v="0"/>
    <x v="2"/>
    <x v="2"/>
    <x v="0"/>
    <x v="0"/>
    <x v="0"/>
    <x v="2"/>
    <x v="2"/>
    <x v="0"/>
    <x v="0"/>
    <x v="50"/>
  </r>
  <r>
    <x v="109"/>
    <x v="13"/>
    <x v="0"/>
    <x v="2"/>
    <x v="2"/>
    <x v="0"/>
    <x v="0"/>
    <x v="0"/>
    <x v="2"/>
    <x v="2"/>
    <x v="1"/>
    <x v="0"/>
    <x v="51"/>
  </r>
  <r>
    <x v="110"/>
    <x v="14"/>
    <x v="0"/>
    <x v="2"/>
    <x v="2"/>
    <x v="0"/>
    <x v="0"/>
    <x v="0"/>
    <x v="2"/>
    <x v="2"/>
    <x v="2"/>
    <x v="0"/>
    <x v="52"/>
  </r>
  <r>
    <x v="111"/>
    <x v="15"/>
    <x v="0"/>
    <x v="2"/>
    <x v="2"/>
    <x v="0"/>
    <x v="0"/>
    <x v="0"/>
    <x v="2"/>
    <x v="2"/>
    <x v="0"/>
    <x v="1"/>
    <x v="53"/>
  </r>
  <r>
    <x v="112"/>
    <x v="16"/>
    <x v="0"/>
    <x v="2"/>
    <x v="2"/>
    <x v="0"/>
    <x v="0"/>
    <x v="0"/>
    <x v="2"/>
    <x v="2"/>
    <x v="1"/>
    <x v="1"/>
    <x v="50"/>
  </r>
  <r>
    <x v="113"/>
    <x v="17"/>
    <x v="0"/>
    <x v="2"/>
    <x v="2"/>
    <x v="0"/>
    <x v="0"/>
    <x v="0"/>
    <x v="2"/>
    <x v="2"/>
    <x v="2"/>
    <x v="1"/>
    <x v="54"/>
  </r>
  <r>
    <x v="114"/>
    <x v="12"/>
    <x v="0"/>
    <x v="2"/>
    <x v="2"/>
    <x v="0"/>
    <x v="0"/>
    <x v="0"/>
    <x v="3"/>
    <x v="3"/>
    <x v="0"/>
    <x v="0"/>
    <x v="55"/>
  </r>
  <r>
    <x v="115"/>
    <x v="13"/>
    <x v="0"/>
    <x v="2"/>
    <x v="2"/>
    <x v="0"/>
    <x v="0"/>
    <x v="0"/>
    <x v="3"/>
    <x v="3"/>
    <x v="1"/>
    <x v="0"/>
    <x v="56"/>
  </r>
  <r>
    <x v="116"/>
    <x v="14"/>
    <x v="0"/>
    <x v="2"/>
    <x v="2"/>
    <x v="0"/>
    <x v="0"/>
    <x v="0"/>
    <x v="3"/>
    <x v="3"/>
    <x v="2"/>
    <x v="0"/>
    <x v="57"/>
  </r>
  <r>
    <x v="117"/>
    <x v="15"/>
    <x v="0"/>
    <x v="2"/>
    <x v="2"/>
    <x v="0"/>
    <x v="0"/>
    <x v="0"/>
    <x v="3"/>
    <x v="3"/>
    <x v="0"/>
    <x v="1"/>
    <x v="58"/>
  </r>
  <r>
    <x v="118"/>
    <x v="16"/>
    <x v="0"/>
    <x v="2"/>
    <x v="2"/>
    <x v="0"/>
    <x v="0"/>
    <x v="0"/>
    <x v="3"/>
    <x v="3"/>
    <x v="1"/>
    <x v="1"/>
    <x v="55"/>
  </r>
  <r>
    <x v="119"/>
    <x v="17"/>
    <x v="0"/>
    <x v="2"/>
    <x v="2"/>
    <x v="0"/>
    <x v="0"/>
    <x v="0"/>
    <x v="3"/>
    <x v="3"/>
    <x v="2"/>
    <x v="1"/>
    <x v="59"/>
  </r>
  <r>
    <x v="120"/>
    <x v="12"/>
    <x v="0"/>
    <x v="2"/>
    <x v="2"/>
    <x v="0"/>
    <x v="0"/>
    <x v="0"/>
    <x v="4"/>
    <x v="4"/>
    <x v="0"/>
    <x v="0"/>
    <x v="60"/>
  </r>
  <r>
    <x v="121"/>
    <x v="13"/>
    <x v="0"/>
    <x v="2"/>
    <x v="2"/>
    <x v="0"/>
    <x v="0"/>
    <x v="0"/>
    <x v="4"/>
    <x v="4"/>
    <x v="1"/>
    <x v="0"/>
    <x v="61"/>
  </r>
  <r>
    <x v="122"/>
    <x v="14"/>
    <x v="0"/>
    <x v="2"/>
    <x v="2"/>
    <x v="0"/>
    <x v="0"/>
    <x v="0"/>
    <x v="4"/>
    <x v="4"/>
    <x v="2"/>
    <x v="0"/>
    <x v="62"/>
  </r>
  <r>
    <x v="123"/>
    <x v="15"/>
    <x v="0"/>
    <x v="2"/>
    <x v="2"/>
    <x v="0"/>
    <x v="0"/>
    <x v="0"/>
    <x v="4"/>
    <x v="4"/>
    <x v="0"/>
    <x v="1"/>
    <x v="63"/>
  </r>
  <r>
    <x v="124"/>
    <x v="16"/>
    <x v="0"/>
    <x v="2"/>
    <x v="2"/>
    <x v="0"/>
    <x v="0"/>
    <x v="0"/>
    <x v="4"/>
    <x v="4"/>
    <x v="1"/>
    <x v="1"/>
    <x v="60"/>
  </r>
  <r>
    <x v="125"/>
    <x v="17"/>
    <x v="0"/>
    <x v="2"/>
    <x v="2"/>
    <x v="0"/>
    <x v="0"/>
    <x v="0"/>
    <x v="4"/>
    <x v="4"/>
    <x v="2"/>
    <x v="1"/>
    <x v="64"/>
  </r>
  <r>
    <x v="126"/>
    <x v="12"/>
    <x v="0"/>
    <x v="2"/>
    <x v="2"/>
    <x v="0"/>
    <x v="0"/>
    <x v="0"/>
    <x v="5"/>
    <x v="5"/>
    <x v="0"/>
    <x v="0"/>
    <x v="65"/>
  </r>
  <r>
    <x v="127"/>
    <x v="13"/>
    <x v="0"/>
    <x v="2"/>
    <x v="2"/>
    <x v="0"/>
    <x v="0"/>
    <x v="0"/>
    <x v="5"/>
    <x v="5"/>
    <x v="1"/>
    <x v="0"/>
    <x v="66"/>
  </r>
  <r>
    <x v="128"/>
    <x v="14"/>
    <x v="0"/>
    <x v="2"/>
    <x v="2"/>
    <x v="0"/>
    <x v="0"/>
    <x v="0"/>
    <x v="5"/>
    <x v="5"/>
    <x v="2"/>
    <x v="0"/>
    <x v="67"/>
  </r>
  <r>
    <x v="129"/>
    <x v="15"/>
    <x v="0"/>
    <x v="2"/>
    <x v="2"/>
    <x v="0"/>
    <x v="0"/>
    <x v="0"/>
    <x v="5"/>
    <x v="5"/>
    <x v="0"/>
    <x v="1"/>
    <x v="68"/>
  </r>
  <r>
    <x v="130"/>
    <x v="16"/>
    <x v="0"/>
    <x v="2"/>
    <x v="2"/>
    <x v="0"/>
    <x v="0"/>
    <x v="0"/>
    <x v="5"/>
    <x v="5"/>
    <x v="1"/>
    <x v="1"/>
    <x v="65"/>
  </r>
  <r>
    <x v="131"/>
    <x v="17"/>
    <x v="0"/>
    <x v="2"/>
    <x v="2"/>
    <x v="0"/>
    <x v="0"/>
    <x v="0"/>
    <x v="5"/>
    <x v="5"/>
    <x v="2"/>
    <x v="1"/>
    <x v="69"/>
  </r>
  <r>
    <x v="132"/>
    <x v="12"/>
    <x v="0"/>
    <x v="2"/>
    <x v="2"/>
    <x v="0"/>
    <x v="0"/>
    <x v="0"/>
    <x v="6"/>
    <x v="6"/>
    <x v="0"/>
    <x v="0"/>
    <x v="70"/>
  </r>
  <r>
    <x v="133"/>
    <x v="13"/>
    <x v="0"/>
    <x v="2"/>
    <x v="2"/>
    <x v="0"/>
    <x v="0"/>
    <x v="0"/>
    <x v="6"/>
    <x v="6"/>
    <x v="1"/>
    <x v="0"/>
    <x v="71"/>
  </r>
  <r>
    <x v="134"/>
    <x v="14"/>
    <x v="0"/>
    <x v="2"/>
    <x v="2"/>
    <x v="0"/>
    <x v="0"/>
    <x v="0"/>
    <x v="6"/>
    <x v="6"/>
    <x v="2"/>
    <x v="0"/>
    <x v="72"/>
  </r>
  <r>
    <x v="135"/>
    <x v="15"/>
    <x v="0"/>
    <x v="2"/>
    <x v="2"/>
    <x v="0"/>
    <x v="0"/>
    <x v="0"/>
    <x v="6"/>
    <x v="6"/>
    <x v="0"/>
    <x v="1"/>
    <x v="73"/>
  </r>
  <r>
    <x v="136"/>
    <x v="16"/>
    <x v="0"/>
    <x v="2"/>
    <x v="2"/>
    <x v="0"/>
    <x v="0"/>
    <x v="0"/>
    <x v="6"/>
    <x v="6"/>
    <x v="1"/>
    <x v="1"/>
    <x v="70"/>
  </r>
  <r>
    <x v="137"/>
    <x v="17"/>
    <x v="0"/>
    <x v="2"/>
    <x v="2"/>
    <x v="0"/>
    <x v="0"/>
    <x v="0"/>
    <x v="6"/>
    <x v="6"/>
    <x v="2"/>
    <x v="1"/>
    <x v="74"/>
  </r>
  <r>
    <x v="138"/>
    <x v="12"/>
    <x v="0"/>
    <x v="2"/>
    <x v="2"/>
    <x v="0"/>
    <x v="0"/>
    <x v="0"/>
    <x v="7"/>
    <x v="7"/>
    <x v="0"/>
    <x v="0"/>
    <x v="75"/>
  </r>
  <r>
    <x v="139"/>
    <x v="13"/>
    <x v="0"/>
    <x v="2"/>
    <x v="2"/>
    <x v="0"/>
    <x v="0"/>
    <x v="0"/>
    <x v="7"/>
    <x v="7"/>
    <x v="1"/>
    <x v="0"/>
    <x v="76"/>
  </r>
  <r>
    <x v="140"/>
    <x v="14"/>
    <x v="0"/>
    <x v="2"/>
    <x v="2"/>
    <x v="0"/>
    <x v="0"/>
    <x v="0"/>
    <x v="7"/>
    <x v="7"/>
    <x v="2"/>
    <x v="0"/>
    <x v="77"/>
  </r>
  <r>
    <x v="141"/>
    <x v="15"/>
    <x v="0"/>
    <x v="2"/>
    <x v="2"/>
    <x v="0"/>
    <x v="0"/>
    <x v="0"/>
    <x v="7"/>
    <x v="7"/>
    <x v="0"/>
    <x v="1"/>
    <x v="78"/>
  </r>
  <r>
    <x v="142"/>
    <x v="16"/>
    <x v="0"/>
    <x v="2"/>
    <x v="2"/>
    <x v="0"/>
    <x v="0"/>
    <x v="0"/>
    <x v="7"/>
    <x v="7"/>
    <x v="1"/>
    <x v="1"/>
    <x v="75"/>
  </r>
  <r>
    <x v="143"/>
    <x v="17"/>
    <x v="0"/>
    <x v="2"/>
    <x v="2"/>
    <x v="0"/>
    <x v="0"/>
    <x v="0"/>
    <x v="7"/>
    <x v="7"/>
    <x v="2"/>
    <x v="1"/>
    <x v="79"/>
  </r>
  <r>
    <x v="144"/>
    <x v="18"/>
    <x v="1"/>
    <x v="3"/>
    <x v="3"/>
    <x v="1"/>
    <x v="1"/>
    <x v="1"/>
    <x v="8"/>
    <x v="8"/>
    <x v="3"/>
    <x v="2"/>
    <x v="80"/>
  </r>
</pivotCacheRecords>
</file>

<file path=xl/pivotCache/pivotCacheRecords6.xml><?xml version="1.0" encoding="utf-8"?>
<pivotCacheRecords xmlns="http://schemas.openxmlformats.org/spreadsheetml/2006/main" xmlns:r="http://schemas.openxmlformats.org/officeDocument/2006/relationships" count="311">
  <r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1"/>
    <x v="1"/>
    <x v="1"/>
    <x v="1"/>
    <x v="1"/>
    <x v="1"/>
    <x v="1"/>
    <x v="1"/>
  </r>
  <r>
    <x v="2"/>
    <x v="2"/>
    <x v="0"/>
    <x v="1"/>
    <x v="1"/>
    <x v="1"/>
    <x v="1"/>
    <x v="1"/>
    <x v="1"/>
    <x v="1"/>
    <x v="2"/>
    <x v="1"/>
    <x v="2"/>
  </r>
  <r>
    <x v="3"/>
    <x v="3"/>
    <x v="0"/>
    <x v="1"/>
    <x v="1"/>
    <x v="1"/>
    <x v="1"/>
    <x v="1"/>
    <x v="1"/>
    <x v="1"/>
    <x v="2"/>
    <x v="2"/>
    <x v="3"/>
  </r>
  <r>
    <x v="4"/>
    <x v="1"/>
    <x v="0"/>
    <x v="1"/>
    <x v="1"/>
    <x v="1"/>
    <x v="1"/>
    <x v="1"/>
    <x v="2"/>
    <x v="2"/>
    <x v="1"/>
    <x v="1"/>
    <x v="4"/>
  </r>
  <r>
    <x v="5"/>
    <x v="2"/>
    <x v="0"/>
    <x v="1"/>
    <x v="1"/>
    <x v="1"/>
    <x v="1"/>
    <x v="1"/>
    <x v="2"/>
    <x v="2"/>
    <x v="2"/>
    <x v="1"/>
    <x v="5"/>
  </r>
  <r>
    <x v="6"/>
    <x v="3"/>
    <x v="0"/>
    <x v="1"/>
    <x v="1"/>
    <x v="1"/>
    <x v="1"/>
    <x v="1"/>
    <x v="2"/>
    <x v="2"/>
    <x v="2"/>
    <x v="2"/>
    <x v="6"/>
  </r>
  <r>
    <x v="7"/>
    <x v="1"/>
    <x v="0"/>
    <x v="1"/>
    <x v="1"/>
    <x v="1"/>
    <x v="1"/>
    <x v="1"/>
    <x v="3"/>
    <x v="3"/>
    <x v="1"/>
    <x v="1"/>
    <x v="7"/>
  </r>
  <r>
    <x v="8"/>
    <x v="2"/>
    <x v="0"/>
    <x v="1"/>
    <x v="1"/>
    <x v="1"/>
    <x v="1"/>
    <x v="1"/>
    <x v="3"/>
    <x v="3"/>
    <x v="2"/>
    <x v="1"/>
    <x v="8"/>
  </r>
  <r>
    <x v="9"/>
    <x v="3"/>
    <x v="0"/>
    <x v="1"/>
    <x v="1"/>
    <x v="1"/>
    <x v="1"/>
    <x v="1"/>
    <x v="3"/>
    <x v="3"/>
    <x v="2"/>
    <x v="2"/>
    <x v="9"/>
  </r>
  <r>
    <x v="10"/>
    <x v="1"/>
    <x v="0"/>
    <x v="1"/>
    <x v="1"/>
    <x v="1"/>
    <x v="1"/>
    <x v="1"/>
    <x v="4"/>
    <x v="4"/>
    <x v="1"/>
    <x v="1"/>
    <x v="10"/>
  </r>
  <r>
    <x v="11"/>
    <x v="2"/>
    <x v="0"/>
    <x v="1"/>
    <x v="1"/>
    <x v="1"/>
    <x v="1"/>
    <x v="1"/>
    <x v="4"/>
    <x v="4"/>
    <x v="2"/>
    <x v="1"/>
    <x v="11"/>
  </r>
  <r>
    <x v="12"/>
    <x v="3"/>
    <x v="0"/>
    <x v="1"/>
    <x v="1"/>
    <x v="1"/>
    <x v="1"/>
    <x v="1"/>
    <x v="4"/>
    <x v="4"/>
    <x v="2"/>
    <x v="2"/>
    <x v="12"/>
  </r>
  <r>
    <x v="13"/>
    <x v="1"/>
    <x v="0"/>
    <x v="1"/>
    <x v="1"/>
    <x v="1"/>
    <x v="1"/>
    <x v="1"/>
    <x v="5"/>
    <x v="5"/>
    <x v="1"/>
    <x v="1"/>
    <x v="13"/>
  </r>
  <r>
    <x v="14"/>
    <x v="2"/>
    <x v="0"/>
    <x v="1"/>
    <x v="1"/>
    <x v="1"/>
    <x v="1"/>
    <x v="1"/>
    <x v="5"/>
    <x v="5"/>
    <x v="2"/>
    <x v="1"/>
    <x v="14"/>
  </r>
  <r>
    <x v="15"/>
    <x v="3"/>
    <x v="0"/>
    <x v="1"/>
    <x v="1"/>
    <x v="1"/>
    <x v="1"/>
    <x v="1"/>
    <x v="5"/>
    <x v="5"/>
    <x v="2"/>
    <x v="2"/>
    <x v="15"/>
  </r>
  <r>
    <x v="16"/>
    <x v="1"/>
    <x v="0"/>
    <x v="1"/>
    <x v="1"/>
    <x v="1"/>
    <x v="1"/>
    <x v="1"/>
    <x v="0"/>
    <x v="6"/>
    <x v="1"/>
    <x v="1"/>
    <x v="16"/>
  </r>
  <r>
    <x v="17"/>
    <x v="2"/>
    <x v="0"/>
    <x v="1"/>
    <x v="1"/>
    <x v="1"/>
    <x v="1"/>
    <x v="1"/>
    <x v="0"/>
    <x v="6"/>
    <x v="2"/>
    <x v="1"/>
    <x v="17"/>
  </r>
  <r>
    <x v="18"/>
    <x v="3"/>
    <x v="0"/>
    <x v="1"/>
    <x v="1"/>
    <x v="1"/>
    <x v="1"/>
    <x v="1"/>
    <x v="0"/>
    <x v="6"/>
    <x v="2"/>
    <x v="2"/>
    <x v="18"/>
  </r>
  <r>
    <x v="19"/>
    <x v="1"/>
    <x v="0"/>
    <x v="1"/>
    <x v="1"/>
    <x v="1"/>
    <x v="1"/>
    <x v="1"/>
    <x v="6"/>
    <x v="7"/>
    <x v="1"/>
    <x v="1"/>
    <x v="19"/>
  </r>
  <r>
    <x v="20"/>
    <x v="2"/>
    <x v="0"/>
    <x v="1"/>
    <x v="1"/>
    <x v="1"/>
    <x v="1"/>
    <x v="1"/>
    <x v="6"/>
    <x v="7"/>
    <x v="2"/>
    <x v="1"/>
    <x v="20"/>
  </r>
  <r>
    <x v="21"/>
    <x v="3"/>
    <x v="0"/>
    <x v="1"/>
    <x v="1"/>
    <x v="1"/>
    <x v="1"/>
    <x v="1"/>
    <x v="6"/>
    <x v="7"/>
    <x v="2"/>
    <x v="2"/>
    <x v="21"/>
  </r>
  <r>
    <x v="22"/>
    <x v="1"/>
    <x v="0"/>
    <x v="1"/>
    <x v="1"/>
    <x v="1"/>
    <x v="1"/>
    <x v="1"/>
    <x v="7"/>
    <x v="8"/>
    <x v="1"/>
    <x v="1"/>
    <x v="22"/>
  </r>
  <r>
    <x v="23"/>
    <x v="2"/>
    <x v="0"/>
    <x v="1"/>
    <x v="1"/>
    <x v="1"/>
    <x v="1"/>
    <x v="1"/>
    <x v="7"/>
    <x v="8"/>
    <x v="2"/>
    <x v="1"/>
    <x v="23"/>
  </r>
  <r>
    <x v="24"/>
    <x v="3"/>
    <x v="0"/>
    <x v="1"/>
    <x v="1"/>
    <x v="1"/>
    <x v="1"/>
    <x v="1"/>
    <x v="7"/>
    <x v="8"/>
    <x v="2"/>
    <x v="2"/>
    <x v="24"/>
  </r>
  <r>
    <x v="25"/>
    <x v="1"/>
    <x v="0"/>
    <x v="1"/>
    <x v="1"/>
    <x v="1"/>
    <x v="1"/>
    <x v="1"/>
    <x v="8"/>
    <x v="9"/>
    <x v="1"/>
    <x v="1"/>
    <x v="25"/>
  </r>
  <r>
    <x v="26"/>
    <x v="2"/>
    <x v="0"/>
    <x v="1"/>
    <x v="1"/>
    <x v="1"/>
    <x v="1"/>
    <x v="1"/>
    <x v="8"/>
    <x v="9"/>
    <x v="2"/>
    <x v="1"/>
    <x v="26"/>
  </r>
  <r>
    <x v="27"/>
    <x v="3"/>
    <x v="0"/>
    <x v="1"/>
    <x v="1"/>
    <x v="1"/>
    <x v="1"/>
    <x v="1"/>
    <x v="8"/>
    <x v="9"/>
    <x v="2"/>
    <x v="2"/>
    <x v="27"/>
  </r>
  <r>
    <x v="28"/>
    <x v="4"/>
    <x v="0"/>
    <x v="2"/>
    <x v="2"/>
    <x v="1"/>
    <x v="1"/>
    <x v="1"/>
    <x v="1"/>
    <x v="1"/>
    <x v="1"/>
    <x v="1"/>
    <x v="28"/>
  </r>
  <r>
    <x v="29"/>
    <x v="5"/>
    <x v="0"/>
    <x v="2"/>
    <x v="2"/>
    <x v="1"/>
    <x v="1"/>
    <x v="1"/>
    <x v="1"/>
    <x v="1"/>
    <x v="2"/>
    <x v="1"/>
    <x v="29"/>
  </r>
  <r>
    <x v="30"/>
    <x v="6"/>
    <x v="0"/>
    <x v="2"/>
    <x v="2"/>
    <x v="1"/>
    <x v="1"/>
    <x v="1"/>
    <x v="1"/>
    <x v="1"/>
    <x v="2"/>
    <x v="2"/>
    <x v="30"/>
  </r>
  <r>
    <x v="31"/>
    <x v="4"/>
    <x v="0"/>
    <x v="2"/>
    <x v="2"/>
    <x v="1"/>
    <x v="1"/>
    <x v="1"/>
    <x v="2"/>
    <x v="2"/>
    <x v="1"/>
    <x v="1"/>
    <x v="31"/>
  </r>
  <r>
    <x v="32"/>
    <x v="5"/>
    <x v="0"/>
    <x v="2"/>
    <x v="2"/>
    <x v="1"/>
    <x v="1"/>
    <x v="1"/>
    <x v="2"/>
    <x v="2"/>
    <x v="2"/>
    <x v="1"/>
    <x v="32"/>
  </r>
  <r>
    <x v="33"/>
    <x v="6"/>
    <x v="0"/>
    <x v="2"/>
    <x v="2"/>
    <x v="1"/>
    <x v="1"/>
    <x v="1"/>
    <x v="2"/>
    <x v="2"/>
    <x v="2"/>
    <x v="2"/>
    <x v="33"/>
  </r>
  <r>
    <x v="34"/>
    <x v="4"/>
    <x v="0"/>
    <x v="2"/>
    <x v="2"/>
    <x v="1"/>
    <x v="1"/>
    <x v="1"/>
    <x v="3"/>
    <x v="3"/>
    <x v="1"/>
    <x v="1"/>
    <x v="34"/>
  </r>
  <r>
    <x v="35"/>
    <x v="5"/>
    <x v="0"/>
    <x v="2"/>
    <x v="2"/>
    <x v="1"/>
    <x v="1"/>
    <x v="1"/>
    <x v="3"/>
    <x v="3"/>
    <x v="2"/>
    <x v="1"/>
    <x v="35"/>
  </r>
  <r>
    <x v="36"/>
    <x v="6"/>
    <x v="0"/>
    <x v="2"/>
    <x v="2"/>
    <x v="1"/>
    <x v="1"/>
    <x v="1"/>
    <x v="3"/>
    <x v="3"/>
    <x v="2"/>
    <x v="2"/>
    <x v="36"/>
  </r>
  <r>
    <x v="37"/>
    <x v="4"/>
    <x v="0"/>
    <x v="2"/>
    <x v="2"/>
    <x v="1"/>
    <x v="1"/>
    <x v="1"/>
    <x v="4"/>
    <x v="4"/>
    <x v="1"/>
    <x v="1"/>
    <x v="37"/>
  </r>
  <r>
    <x v="38"/>
    <x v="5"/>
    <x v="0"/>
    <x v="2"/>
    <x v="2"/>
    <x v="1"/>
    <x v="1"/>
    <x v="1"/>
    <x v="4"/>
    <x v="4"/>
    <x v="2"/>
    <x v="1"/>
    <x v="38"/>
  </r>
  <r>
    <x v="39"/>
    <x v="6"/>
    <x v="0"/>
    <x v="2"/>
    <x v="2"/>
    <x v="1"/>
    <x v="1"/>
    <x v="1"/>
    <x v="4"/>
    <x v="4"/>
    <x v="2"/>
    <x v="2"/>
    <x v="39"/>
  </r>
  <r>
    <x v="40"/>
    <x v="4"/>
    <x v="0"/>
    <x v="2"/>
    <x v="2"/>
    <x v="1"/>
    <x v="1"/>
    <x v="1"/>
    <x v="5"/>
    <x v="5"/>
    <x v="1"/>
    <x v="1"/>
    <x v="40"/>
  </r>
  <r>
    <x v="41"/>
    <x v="5"/>
    <x v="0"/>
    <x v="2"/>
    <x v="2"/>
    <x v="1"/>
    <x v="1"/>
    <x v="1"/>
    <x v="5"/>
    <x v="5"/>
    <x v="2"/>
    <x v="1"/>
    <x v="41"/>
  </r>
  <r>
    <x v="42"/>
    <x v="6"/>
    <x v="0"/>
    <x v="2"/>
    <x v="2"/>
    <x v="1"/>
    <x v="1"/>
    <x v="1"/>
    <x v="5"/>
    <x v="5"/>
    <x v="2"/>
    <x v="2"/>
    <x v="42"/>
  </r>
  <r>
    <x v="43"/>
    <x v="4"/>
    <x v="0"/>
    <x v="2"/>
    <x v="2"/>
    <x v="1"/>
    <x v="1"/>
    <x v="1"/>
    <x v="0"/>
    <x v="6"/>
    <x v="1"/>
    <x v="1"/>
    <x v="43"/>
  </r>
  <r>
    <x v="44"/>
    <x v="5"/>
    <x v="0"/>
    <x v="2"/>
    <x v="2"/>
    <x v="1"/>
    <x v="1"/>
    <x v="1"/>
    <x v="0"/>
    <x v="6"/>
    <x v="2"/>
    <x v="1"/>
    <x v="44"/>
  </r>
  <r>
    <x v="45"/>
    <x v="6"/>
    <x v="0"/>
    <x v="2"/>
    <x v="2"/>
    <x v="1"/>
    <x v="1"/>
    <x v="1"/>
    <x v="0"/>
    <x v="6"/>
    <x v="2"/>
    <x v="2"/>
    <x v="45"/>
  </r>
  <r>
    <x v="46"/>
    <x v="4"/>
    <x v="0"/>
    <x v="2"/>
    <x v="2"/>
    <x v="1"/>
    <x v="1"/>
    <x v="1"/>
    <x v="6"/>
    <x v="7"/>
    <x v="1"/>
    <x v="1"/>
    <x v="11"/>
  </r>
  <r>
    <x v="47"/>
    <x v="5"/>
    <x v="0"/>
    <x v="2"/>
    <x v="2"/>
    <x v="1"/>
    <x v="1"/>
    <x v="1"/>
    <x v="6"/>
    <x v="7"/>
    <x v="2"/>
    <x v="1"/>
    <x v="46"/>
  </r>
  <r>
    <x v="48"/>
    <x v="6"/>
    <x v="0"/>
    <x v="2"/>
    <x v="2"/>
    <x v="1"/>
    <x v="1"/>
    <x v="1"/>
    <x v="6"/>
    <x v="7"/>
    <x v="2"/>
    <x v="2"/>
    <x v="47"/>
  </r>
  <r>
    <x v="49"/>
    <x v="4"/>
    <x v="0"/>
    <x v="2"/>
    <x v="2"/>
    <x v="1"/>
    <x v="1"/>
    <x v="1"/>
    <x v="7"/>
    <x v="8"/>
    <x v="1"/>
    <x v="1"/>
    <x v="48"/>
  </r>
  <r>
    <x v="50"/>
    <x v="5"/>
    <x v="0"/>
    <x v="2"/>
    <x v="2"/>
    <x v="1"/>
    <x v="1"/>
    <x v="1"/>
    <x v="7"/>
    <x v="8"/>
    <x v="2"/>
    <x v="1"/>
    <x v="49"/>
  </r>
  <r>
    <x v="51"/>
    <x v="6"/>
    <x v="0"/>
    <x v="2"/>
    <x v="2"/>
    <x v="1"/>
    <x v="1"/>
    <x v="1"/>
    <x v="7"/>
    <x v="8"/>
    <x v="2"/>
    <x v="2"/>
    <x v="50"/>
  </r>
  <r>
    <x v="52"/>
    <x v="4"/>
    <x v="0"/>
    <x v="2"/>
    <x v="2"/>
    <x v="1"/>
    <x v="1"/>
    <x v="1"/>
    <x v="8"/>
    <x v="9"/>
    <x v="1"/>
    <x v="1"/>
    <x v="51"/>
  </r>
  <r>
    <x v="53"/>
    <x v="5"/>
    <x v="0"/>
    <x v="2"/>
    <x v="2"/>
    <x v="1"/>
    <x v="1"/>
    <x v="1"/>
    <x v="8"/>
    <x v="9"/>
    <x v="2"/>
    <x v="1"/>
    <x v="52"/>
  </r>
  <r>
    <x v="54"/>
    <x v="6"/>
    <x v="0"/>
    <x v="2"/>
    <x v="2"/>
    <x v="1"/>
    <x v="1"/>
    <x v="1"/>
    <x v="8"/>
    <x v="9"/>
    <x v="2"/>
    <x v="2"/>
    <x v="53"/>
  </r>
  <r>
    <x v="55"/>
    <x v="7"/>
    <x v="0"/>
    <x v="3"/>
    <x v="3"/>
    <x v="1"/>
    <x v="1"/>
    <x v="1"/>
    <x v="1"/>
    <x v="1"/>
    <x v="1"/>
    <x v="1"/>
    <x v="54"/>
  </r>
  <r>
    <x v="56"/>
    <x v="8"/>
    <x v="0"/>
    <x v="3"/>
    <x v="3"/>
    <x v="1"/>
    <x v="1"/>
    <x v="1"/>
    <x v="1"/>
    <x v="1"/>
    <x v="2"/>
    <x v="1"/>
    <x v="55"/>
  </r>
  <r>
    <x v="57"/>
    <x v="9"/>
    <x v="0"/>
    <x v="3"/>
    <x v="3"/>
    <x v="1"/>
    <x v="1"/>
    <x v="1"/>
    <x v="1"/>
    <x v="1"/>
    <x v="2"/>
    <x v="2"/>
    <x v="56"/>
  </r>
  <r>
    <x v="58"/>
    <x v="7"/>
    <x v="0"/>
    <x v="3"/>
    <x v="3"/>
    <x v="1"/>
    <x v="1"/>
    <x v="1"/>
    <x v="2"/>
    <x v="2"/>
    <x v="1"/>
    <x v="1"/>
    <x v="57"/>
  </r>
  <r>
    <x v="59"/>
    <x v="8"/>
    <x v="0"/>
    <x v="3"/>
    <x v="3"/>
    <x v="1"/>
    <x v="1"/>
    <x v="1"/>
    <x v="2"/>
    <x v="2"/>
    <x v="2"/>
    <x v="1"/>
    <x v="58"/>
  </r>
  <r>
    <x v="60"/>
    <x v="9"/>
    <x v="0"/>
    <x v="3"/>
    <x v="3"/>
    <x v="1"/>
    <x v="1"/>
    <x v="1"/>
    <x v="2"/>
    <x v="2"/>
    <x v="2"/>
    <x v="2"/>
    <x v="59"/>
  </r>
  <r>
    <x v="61"/>
    <x v="7"/>
    <x v="0"/>
    <x v="3"/>
    <x v="3"/>
    <x v="1"/>
    <x v="1"/>
    <x v="1"/>
    <x v="3"/>
    <x v="3"/>
    <x v="1"/>
    <x v="1"/>
    <x v="60"/>
  </r>
  <r>
    <x v="62"/>
    <x v="8"/>
    <x v="0"/>
    <x v="3"/>
    <x v="3"/>
    <x v="1"/>
    <x v="1"/>
    <x v="1"/>
    <x v="3"/>
    <x v="3"/>
    <x v="2"/>
    <x v="1"/>
    <x v="61"/>
  </r>
  <r>
    <x v="63"/>
    <x v="9"/>
    <x v="0"/>
    <x v="3"/>
    <x v="3"/>
    <x v="1"/>
    <x v="1"/>
    <x v="1"/>
    <x v="3"/>
    <x v="3"/>
    <x v="2"/>
    <x v="2"/>
    <x v="62"/>
  </r>
  <r>
    <x v="64"/>
    <x v="7"/>
    <x v="0"/>
    <x v="3"/>
    <x v="3"/>
    <x v="1"/>
    <x v="1"/>
    <x v="1"/>
    <x v="4"/>
    <x v="4"/>
    <x v="1"/>
    <x v="1"/>
    <x v="63"/>
  </r>
  <r>
    <x v="65"/>
    <x v="8"/>
    <x v="0"/>
    <x v="3"/>
    <x v="3"/>
    <x v="1"/>
    <x v="1"/>
    <x v="1"/>
    <x v="4"/>
    <x v="4"/>
    <x v="2"/>
    <x v="1"/>
    <x v="64"/>
  </r>
  <r>
    <x v="66"/>
    <x v="9"/>
    <x v="0"/>
    <x v="3"/>
    <x v="3"/>
    <x v="1"/>
    <x v="1"/>
    <x v="1"/>
    <x v="4"/>
    <x v="4"/>
    <x v="2"/>
    <x v="2"/>
    <x v="65"/>
  </r>
  <r>
    <x v="67"/>
    <x v="7"/>
    <x v="0"/>
    <x v="3"/>
    <x v="3"/>
    <x v="1"/>
    <x v="1"/>
    <x v="1"/>
    <x v="5"/>
    <x v="5"/>
    <x v="1"/>
    <x v="1"/>
    <x v="66"/>
  </r>
  <r>
    <x v="68"/>
    <x v="8"/>
    <x v="0"/>
    <x v="3"/>
    <x v="3"/>
    <x v="1"/>
    <x v="1"/>
    <x v="1"/>
    <x v="5"/>
    <x v="5"/>
    <x v="2"/>
    <x v="1"/>
    <x v="67"/>
  </r>
  <r>
    <x v="69"/>
    <x v="9"/>
    <x v="0"/>
    <x v="3"/>
    <x v="3"/>
    <x v="1"/>
    <x v="1"/>
    <x v="1"/>
    <x v="5"/>
    <x v="5"/>
    <x v="2"/>
    <x v="2"/>
    <x v="68"/>
  </r>
  <r>
    <x v="70"/>
    <x v="7"/>
    <x v="0"/>
    <x v="3"/>
    <x v="3"/>
    <x v="1"/>
    <x v="1"/>
    <x v="1"/>
    <x v="0"/>
    <x v="6"/>
    <x v="1"/>
    <x v="1"/>
    <x v="69"/>
  </r>
  <r>
    <x v="71"/>
    <x v="8"/>
    <x v="0"/>
    <x v="3"/>
    <x v="3"/>
    <x v="1"/>
    <x v="1"/>
    <x v="1"/>
    <x v="0"/>
    <x v="6"/>
    <x v="2"/>
    <x v="1"/>
    <x v="70"/>
  </r>
  <r>
    <x v="72"/>
    <x v="9"/>
    <x v="0"/>
    <x v="3"/>
    <x v="3"/>
    <x v="1"/>
    <x v="1"/>
    <x v="1"/>
    <x v="0"/>
    <x v="6"/>
    <x v="2"/>
    <x v="2"/>
    <x v="71"/>
  </r>
  <r>
    <x v="73"/>
    <x v="7"/>
    <x v="0"/>
    <x v="3"/>
    <x v="3"/>
    <x v="1"/>
    <x v="1"/>
    <x v="1"/>
    <x v="6"/>
    <x v="7"/>
    <x v="1"/>
    <x v="1"/>
    <x v="72"/>
  </r>
  <r>
    <x v="74"/>
    <x v="8"/>
    <x v="0"/>
    <x v="3"/>
    <x v="3"/>
    <x v="1"/>
    <x v="1"/>
    <x v="1"/>
    <x v="6"/>
    <x v="7"/>
    <x v="2"/>
    <x v="1"/>
    <x v="73"/>
  </r>
  <r>
    <x v="75"/>
    <x v="9"/>
    <x v="0"/>
    <x v="3"/>
    <x v="3"/>
    <x v="1"/>
    <x v="1"/>
    <x v="1"/>
    <x v="6"/>
    <x v="7"/>
    <x v="2"/>
    <x v="2"/>
    <x v="74"/>
  </r>
  <r>
    <x v="76"/>
    <x v="7"/>
    <x v="0"/>
    <x v="3"/>
    <x v="3"/>
    <x v="1"/>
    <x v="1"/>
    <x v="1"/>
    <x v="7"/>
    <x v="8"/>
    <x v="1"/>
    <x v="1"/>
    <x v="75"/>
  </r>
  <r>
    <x v="77"/>
    <x v="8"/>
    <x v="0"/>
    <x v="3"/>
    <x v="3"/>
    <x v="1"/>
    <x v="1"/>
    <x v="1"/>
    <x v="7"/>
    <x v="8"/>
    <x v="2"/>
    <x v="1"/>
    <x v="76"/>
  </r>
  <r>
    <x v="78"/>
    <x v="9"/>
    <x v="0"/>
    <x v="3"/>
    <x v="3"/>
    <x v="1"/>
    <x v="1"/>
    <x v="1"/>
    <x v="7"/>
    <x v="8"/>
    <x v="2"/>
    <x v="2"/>
    <x v="77"/>
  </r>
  <r>
    <x v="79"/>
    <x v="7"/>
    <x v="0"/>
    <x v="3"/>
    <x v="3"/>
    <x v="1"/>
    <x v="1"/>
    <x v="1"/>
    <x v="8"/>
    <x v="9"/>
    <x v="1"/>
    <x v="1"/>
    <x v="78"/>
  </r>
  <r>
    <x v="80"/>
    <x v="8"/>
    <x v="0"/>
    <x v="3"/>
    <x v="3"/>
    <x v="1"/>
    <x v="1"/>
    <x v="1"/>
    <x v="8"/>
    <x v="9"/>
    <x v="2"/>
    <x v="1"/>
    <x v="79"/>
  </r>
  <r>
    <x v="81"/>
    <x v="9"/>
    <x v="0"/>
    <x v="3"/>
    <x v="3"/>
    <x v="1"/>
    <x v="1"/>
    <x v="1"/>
    <x v="8"/>
    <x v="9"/>
    <x v="2"/>
    <x v="2"/>
    <x v="80"/>
  </r>
  <r>
    <x v="82"/>
    <x v="10"/>
    <x v="0"/>
    <x v="4"/>
    <x v="4"/>
    <x v="1"/>
    <x v="1"/>
    <x v="1"/>
    <x v="1"/>
    <x v="1"/>
    <x v="1"/>
    <x v="1"/>
    <x v="81"/>
  </r>
  <r>
    <x v="83"/>
    <x v="11"/>
    <x v="0"/>
    <x v="4"/>
    <x v="4"/>
    <x v="1"/>
    <x v="1"/>
    <x v="1"/>
    <x v="1"/>
    <x v="1"/>
    <x v="2"/>
    <x v="1"/>
    <x v="82"/>
  </r>
  <r>
    <x v="84"/>
    <x v="12"/>
    <x v="0"/>
    <x v="4"/>
    <x v="4"/>
    <x v="1"/>
    <x v="1"/>
    <x v="1"/>
    <x v="1"/>
    <x v="1"/>
    <x v="2"/>
    <x v="2"/>
    <x v="83"/>
  </r>
  <r>
    <x v="85"/>
    <x v="10"/>
    <x v="0"/>
    <x v="4"/>
    <x v="4"/>
    <x v="1"/>
    <x v="1"/>
    <x v="1"/>
    <x v="2"/>
    <x v="2"/>
    <x v="1"/>
    <x v="1"/>
    <x v="84"/>
  </r>
  <r>
    <x v="86"/>
    <x v="11"/>
    <x v="0"/>
    <x v="4"/>
    <x v="4"/>
    <x v="1"/>
    <x v="1"/>
    <x v="1"/>
    <x v="2"/>
    <x v="2"/>
    <x v="2"/>
    <x v="1"/>
    <x v="85"/>
  </r>
  <r>
    <x v="87"/>
    <x v="12"/>
    <x v="0"/>
    <x v="4"/>
    <x v="4"/>
    <x v="1"/>
    <x v="1"/>
    <x v="1"/>
    <x v="2"/>
    <x v="2"/>
    <x v="2"/>
    <x v="2"/>
    <x v="86"/>
  </r>
  <r>
    <x v="88"/>
    <x v="10"/>
    <x v="0"/>
    <x v="4"/>
    <x v="4"/>
    <x v="1"/>
    <x v="1"/>
    <x v="1"/>
    <x v="3"/>
    <x v="3"/>
    <x v="1"/>
    <x v="1"/>
    <x v="87"/>
  </r>
  <r>
    <x v="89"/>
    <x v="11"/>
    <x v="0"/>
    <x v="4"/>
    <x v="4"/>
    <x v="1"/>
    <x v="1"/>
    <x v="1"/>
    <x v="3"/>
    <x v="3"/>
    <x v="2"/>
    <x v="1"/>
    <x v="88"/>
  </r>
  <r>
    <x v="90"/>
    <x v="12"/>
    <x v="0"/>
    <x v="4"/>
    <x v="4"/>
    <x v="1"/>
    <x v="1"/>
    <x v="1"/>
    <x v="3"/>
    <x v="3"/>
    <x v="2"/>
    <x v="2"/>
    <x v="89"/>
  </r>
  <r>
    <x v="91"/>
    <x v="10"/>
    <x v="0"/>
    <x v="4"/>
    <x v="4"/>
    <x v="1"/>
    <x v="1"/>
    <x v="1"/>
    <x v="4"/>
    <x v="4"/>
    <x v="1"/>
    <x v="1"/>
    <x v="90"/>
  </r>
  <r>
    <x v="92"/>
    <x v="11"/>
    <x v="0"/>
    <x v="4"/>
    <x v="4"/>
    <x v="1"/>
    <x v="1"/>
    <x v="1"/>
    <x v="4"/>
    <x v="4"/>
    <x v="2"/>
    <x v="1"/>
    <x v="91"/>
  </r>
  <r>
    <x v="93"/>
    <x v="12"/>
    <x v="0"/>
    <x v="4"/>
    <x v="4"/>
    <x v="1"/>
    <x v="1"/>
    <x v="1"/>
    <x v="4"/>
    <x v="4"/>
    <x v="2"/>
    <x v="2"/>
    <x v="92"/>
  </r>
  <r>
    <x v="94"/>
    <x v="10"/>
    <x v="0"/>
    <x v="4"/>
    <x v="4"/>
    <x v="1"/>
    <x v="1"/>
    <x v="1"/>
    <x v="5"/>
    <x v="5"/>
    <x v="1"/>
    <x v="1"/>
    <x v="93"/>
  </r>
  <r>
    <x v="95"/>
    <x v="11"/>
    <x v="0"/>
    <x v="4"/>
    <x v="4"/>
    <x v="1"/>
    <x v="1"/>
    <x v="1"/>
    <x v="5"/>
    <x v="5"/>
    <x v="2"/>
    <x v="1"/>
    <x v="94"/>
  </r>
  <r>
    <x v="96"/>
    <x v="12"/>
    <x v="0"/>
    <x v="4"/>
    <x v="4"/>
    <x v="1"/>
    <x v="1"/>
    <x v="1"/>
    <x v="5"/>
    <x v="5"/>
    <x v="2"/>
    <x v="2"/>
    <x v="95"/>
  </r>
  <r>
    <x v="97"/>
    <x v="10"/>
    <x v="0"/>
    <x v="4"/>
    <x v="4"/>
    <x v="1"/>
    <x v="1"/>
    <x v="1"/>
    <x v="0"/>
    <x v="6"/>
    <x v="1"/>
    <x v="1"/>
    <x v="96"/>
  </r>
  <r>
    <x v="98"/>
    <x v="11"/>
    <x v="0"/>
    <x v="4"/>
    <x v="4"/>
    <x v="1"/>
    <x v="1"/>
    <x v="1"/>
    <x v="0"/>
    <x v="6"/>
    <x v="2"/>
    <x v="1"/>
    <x v="97"/>
  </r>
  <r>
    <x v="99"/>
    <x v="12"/>
    <x v="0"/>
    <x v="4"/>
    <x v="4"/>
    <x v="1"/>
    <x v="1"/>
    <x v="1"/>
    <x v="0"/>
    <x v="6"/>
    <x v="2"/>
    <x v="2"/>
    <x v="98"/>
  </r>
  <r>
    <x v="100"/>
    <x v="10"/>
    <x v="0"/>
    <x v="4"/>
    <x v="4"/>
    <x v="1"/>
    <x v="1"/>
    <x v="1"/>
    <x v="6"/>
    <x v="7"/>
    <x v="1"/>
    <x v="1"/>
    <x v="99"/>
  </r>
  <r>
    <x v="101"/>
    <x v="11"/>
    <x v="0"/>
    <x v="4"/>
    <x v="4"/>
    <x v="1"/>
    <x v="1"/>
    <x v="1"/>
    <x v="6"/>
    <x v="7"/>
    <x v="2"/>
    <x v="1"/>
    <x v="100"/>
  </r>
  <r>
    <x v="102"/>
    <x v="12"/>
    <x v="0"/>
    <x v="4"/>
    <x v="4"/>
    <x v="1"/>
    <x v="1"/>
    <x v="1"/>
    <x v="6"/>
    <x v="7"/>
    <x v="2"/>
    <x v="2"/>
    <x v="101"/>
  </r>
  <r>
    <x v="103"/>
    <x v="10"/>
    <x v="0"/>
    <x v="4"/>
    <x v="4"/>
    <x v="1"/>
    <x v="1"/>
    <x v="1"/>
    <x v="7"/>
    <x v="8"/>
    <x v="1"/>
    <x v="1"/>
    <x v="102"/>
  </r>
  <r>
    <x v="104"/>
    <x v="11"/>
    <x v="0"/>
    <x v="4"/>
    <x v="4"/>
    <x v="1"/>
    <x v="1"/>
    <x v="1"/>
    <x v="7"/>
    <x v="8"/>
    <x v="2"/>
    <x v="1"/>
    <x v="103"/>
  </r>
  <r>
    <x v="105"/>
    <x v="12"/>
    <x v="0"/>
    <x v="4"/>
    <x v="4"/>
    <x v="1"/>
    <x v="1"/>
    <x v="1"/>
    <x v="7"/>
    <x v="8"/>
    <x v="2"/>
    <x v="2"/>
    <x v="104"/>
  </r>
  <r>
    <x v="106"/>
    <x v="10"/>
    <x v="0"/>
    <x v="4"/>
    <x v="4"/>
    <x v="1"/>
    <x v="1"/>
    <x v="1"/>
    <x v="8"/>
    <x v="9"/>
    <x v="1"/>
    <x v="1"/>
    <x v="105"/>
  </r>
  <r>
    <x v="107"/>
    <x v="11"/>
    <x v="0"/>
    <x v="4"/>
    <x v="4"/>
    <x v="1"/>
    <x v="1"/>
    <x v="1"/>
    <x v="8"/>
    <x v="9"/>
    <x v="2"/>
    <x v="1"/>
    <x v="106"/>
  </r>
  <r>
    <x v="108"/>
    <x v="12"/>
    <x v="0"/>
    <x v="4"/>
    <x v="4"/>
    <x v="1"/>
    <x v="1"/>
    <x v="1"/>
    <x v="8"/>
    <x v="9"/>
    <x v="2"/>
    <x v="2"/>
    <x v="107"/>
  </r>
  <r>
    <x v="109"/>
    <x v="13"/>
    <x v="0"/>
    <x v="5"/>
    <x v="5"/>
    <x v="1"/>
    <x v="1"/>
    <x v="1"/>
    <x v="1"/>
    <x v="1"/>
    <x v="2"/>
    <x v="3"/>
    <x v="108"/>
  </r>
  <r>
    <x v="110"/>
    <x v="13"/>
    <x v="0"/>
    <x v="5"/>
    <x v="5"/>
    <x v="1"/>
    <x v="1"/>
    <x v="1"/>
    <x v="2"/>
    <x v="2"/>
    <x v="2"/>
    <x v="3"/>
    <x v="108"/>
  </r>
  <r>
    <x v="111"/>
    <x v="13"/>
    <x v="0"/>
    <x v="5"/>
    <x v="5"/>
    <x v="1"/>
    <x v="1"/>
    <x v="1"/>
    <x v="3"/>
    <x v="3"/>
    <x v="2"/>
    <x v="3"/>
    <x v="108"/>
  </r>
  <r>
    <x v="112"/>
    <x v="14"/>
    <x v="0"/>
    <x v="6"/>
    <x v="6"/>
    <x v="1"/>
    <x v="1"/>
    <x v="1"/>
    <x v="1"/>
    <x v="1"/>
    <x v="2"/>
    <x v="1"/>
    <x v="109"/>
  </r>
  <r>
    <x v="113"/>
    <x v="14"/>
    <x v="0"/>
    <x v="6"/>
    <x v="6"/>
    <x v="1"/>
    <x v="1"/>
    <x v="1"/>
    <x v="2"/>
    <x v="2"/>
    <x v="2"/>
    <x v="1"/>
    <x v="110"/>
  </r>
  <r>
    <x v="114"/>
    <x v="14"/>
    <x v="0"/>
    <x v="6"/>
    <x v="6"/>
    <x v="1"/>
    <x v="1"/>
    <x v="1"/>
    <x v="3"/>
    <x v="3"/>
    <x v="2"/>
    <x v="1"/>
    <x v="111"/>
  </r>
  <r>
    <x v="115"/>
    <x v="14"/>
    <x v="0"/>
    <x v="6"/>
    <x v="6"/>
    <x v="1"/>
    <x v="1"/>
    <x v="1"/>
    <x v="4"/>
    <x v="4"/>
    <x v="2"/>
    <x v="1"/>
    <x v="112"/>
  </r>
  <r>
    <x v="116"/>
    <x v="14"/>
    <x v="0"/>
    <x v="6"/>
    <x v="6"/>
    <x v="1"/>
    <x v="1"/>
    <x v="1"/>
    <x v="5"/>
    <x v="5"/>
    <x v="2"/>
    <x v="1"/>
    <x v="113"/>
  </r>
  <r>
    <x v="117"/>
    <x v="14"/>
    <x v="0"/>
    <x v="6"/>
    <x v="6"/>
    <x v="1"/>
    <x v="1"/>
    <x v="1"/>
    <x v="0"/>
    <x v="6"/>
    <x v="2"/>
    <x v="1"/>
    <x v="114"/>
  </r>
  <r>
    <x v="118"/>
    <x v="14"/>
    <x v="0"/>
    <x v="6"/>
    <x v="6"/>
    <x v="1"/>
    <x v="1"/>
    <x v="1"/>
    <x v="6"/>
    <x v="7"/>
    <x v="2"/>
    <x v="1"/>
    <x v="115"/>
  </r>
  <r>
    <x v="119"/>
    <x v="14"/>
    <x v="0"/>
    <x v="6"/>
    <x v="6"/>
    <x v="1"/>
    <x v="1"/>
    <x v="1"/>
    <x v="7"/>
    <x v="8"/>
    <x v="2"/>
    <x v="1"/>
    <x v="116"/>
  </r>
  <r>
    <x v="120"/>
    <x v="14"/>
    <x v="0"/>
    <x v="6"/>
    <x v="6"/>
    <x v="1"/>
    <x v="1"/>
    <x v="1"/>
    <x v="8"/>
    <x v="9"/>
    <x v="2"/>
    <x v="1"/>
    <x v="117"/>
  </r>
  <r>
    <x v="121"/>
    <x v="15"/>
    <x v="0"/>
    <x v="7"/>
    <x v="7"/>
    <x v="1"/>
    <x v="1"/>
    <x v="1"/>
    <x v="1"/>
    <x v="1"/>
    <x v="2"/>
    <x v="4"/>
    <x v="118"/>
  </r>
  <r>
    <x v="122"/>
    <x v="15"/>
    <x v="0"/>
    <x v="7"/>
    <x v="7"/>
    <x v="1"/>
    <x v="1"/>
    <x v="1"/>
    <x v="2"/>
    <x v="2"/>
    <x v="2"/>
    <x v="4"/>
    <x v="119"/>
  </r>
  <r>
    <x v="123"/>
    <x v="15"/>
    <x v="0"/>
    <x v="7"/>
    <x v="7"/>
    <x v="1"/>
    <x v="1"/>
    <x v="1"/>
    <x v="3"/>
    <x v="3"/>
    <x v="2"/>
    <x v="4"/>
    <x v="120"/>
  </r>
  <r>
    <x v="124"/>
    <x v="15"/>
    <x v="0"/>
    <x v="7"/>
    <x v="7"/>
    <x v="1"/>
    <x v="1"/>
    <x v="1"/>
    <x v="4"/>
    <x v="4"/>
    <x v="2"/>
    <x v="4"/>
    <x v="121"/>
  </r>
  <r>
    <x v="125"/>
    <x v="15"/>
    <x v="0"/>
    <x v="7"/>
    <x v="7"/>
    <x v="1"/>
    <x v="1"/>
    <x v="1"/>
    <x v="5"/>
    <x v="5"/>
    <x v="2"/>
    <x v="4"/>
    <x v="122"/>
  </r>
  <r>
    <x v="126"/>
    <x v="15"/>
    <x v="0"/>
    <x v="7"/>
    <x v="7"/>
    <x v="1"/>
    <x v="1"/>
    <x v="1"/>
    <x v="0"/>
    <x v="6"/>
    <x v="2"/>
    <x v="4"/>
    <x v="123"/>
  </r>
  <r>
    <x v="127"/>
    <x v="15"/>
    <x v="0"/>
    <x v="7"/>
    <x v="7"/>
    <x v="1"/>
    <x v="1"/>
    <x v="1"/>
    <x v="6"/>
    <x v="7"/>
    <x v="2"/>
    <x v="4"/>
    <x v="124"/>
  </r>
  <r>
    <x v="128"/>
    <x v="15"/>
    <x v="0"/>
    <x v="7"/>
    <x v="7"/>
    <x v="1"/>
    <x v="1"/>
    <x v="1"/>
    <x v="7"/>
    <x v="8"/>
    <x v="2"/>
    <x v="4"/>
    <x v="124"/>
  </r>
  <r>
    <x v="129"/>
    <x v="15"/>
    <x v="0"/>
    <x v="7"/>
    <x v="7"/>
    <x v="1"/>
    <x v="1"/>
    <x v="1"/>
    <x v="8"/>
    <x v="9"/>
    <x v="2"/>
    <x v="4"/>
    <x v="124"/>
  </r>
  <r>
    <x v="130"/>
    <x v="16"/>
    <x v="0"/>
    <x v="8"/>
    <x v="8"/>
    <x v="1"/>
    <x v="1"/>
    <x v="1"/>
    <x v="1"/>
    <x v="1"/>
    <x v="2"/>
    <x v="1"/>
    <x v="109"/>
  </r>
  <r>
    <x v="131"/>
    <x v="16"/>
    <x v="0"/>
    <x v="8"/>
    <x v="8"/>
    <x v="1"/>
    <x v="1"/>
    <x v="1"/>
    <x v="2"/>
    <x v="2"/>
    <x v="2"/>
    <x v="1"/>
    <x v="110"/>
  </r>
  <r>
    <x v="132"/>
    <x v="16"/>
    <x v="0"/>
    <x v="8"/>
    <x v="8"/>
    <x v="1"/>
    <x v="1"/>
    <x v="1"/>
    <x v="3"/>
    <x v="3"/>
    <x v="2"/>
    <x v="1"/>
    <x v="111"/>
  </r>
  <r>
    <x v="133"/>
    <x v="16"/>
    <x v="0"/>
    <x v="8"/>
    <x v="8"/>
    <x v="1"/>
    <x v="1"/>
    <x v="1"/>
    <x v="4"/>
    <x v="4"/>
    <x v="2"/>
    <x v="1"/>
    <x v="112"/>
  </r>
  <r>
    <x v="134"/>
    <x v="16"/>
    <x v="0"/>
    <x v="8"/>
    <x v="8"/>
    <x v="1"/>
    <x v="1"/>
    <x v="1"/>
    <x v="5"/>
    <x v="5"/>
    <x v="2"/>
    <x v="1"/>
    <x v="113"/>
  </r>
  <r>
    <x v="135"/>
    <x v="16"/>
    <x v="0"/>
    <x v="8"/>
    <x v="8"/>
    <x v="1"/>
    <x v="1"/>
    <x v="1"/>
    <x v="0"/>
    <x v="6"/>
    <x v="2"/>
    <x v="1"/>
    <x v="114"/>
  </r>
  <r>
    <x v="136"/>
    <x v="16"/>
    <x v="0"/>
    <x v="8"/>
    <x v="8"/>
    <x v="1"/>
    <x v="1"/>
    <x v="1"/>
    <x v="6"/>
    <x v="7"/>
    <x v="2"/>
    <x v="1"/>
    <x v="115"/>
  </r>
  <r>
    <x v="137"/>
    <x v="16"/>
    <x v="0"/>
    <x v="8"/>
    <x v="8"/>
    <x v="1"/>
    <x v="1"/>
    <x v="1"/>
    <x v="7"/>
    <x v="8"/>
    <x v="2"/>
    <x v="1"/>
    <x v="116"/>
  </r>
  <r>
    <x v="138"/>
    <x v="16"/>
    <x v="0"/>
    <x v="8"/>
    <x v="8"/>
    <x v="1"/>
    <x v="1"/>
    <x v="1"/>
    <x v="8"/>
    <x v="9"/>
    <x v="2"/>
    <x v="1"/>
    <x v="117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  <r>
    <x v="139"/>
    <x v="17"/>
    <x v="1"/>
    <x v="9"/>
    <x v="9"/>
    <x v="2"/>
    <x v="2"/>
    <x v="2"/>
    <x v="9"/>
    <x v="10"/>
    <x v="3"/>
    <x v="5"/>
    <x v="0"/>
  </r>
</pivotCacheRecords>
</file>

<file path=xl/pivotCache/pivotCacheRecords7.xml><?xml version="1.0" encoding="utf-8"?>
<pivotCacheRecords xmlns="http://schemas.openxmlformats.org/spreadsheetml/2006/main" xmlns:r="http://schemas.openxmlformats.org/officeDocument/2006/relationships" count="4">
  <r>
    <x v="0"/>
    <x v="0"/>
    <x v="0"/>
    <x v="0"/>
    <x v="0"/>
    <x v="0"/>
    <x v="0"/>
    <x v="0"/>
    <x v="0"/>
    <x v="0"/>
    <x v="0"/>
    <x v="0"/>
  </r>
  <r>
    <x v="1"/>
    <x v="0"/>
    <x v="0"/>
    <x v="0"/>
    <x v="0"/>
    <x v="0"/>
    <x v="0"/>
    <x v="0"/>
    <x v="0"/>
    <x v="0"/>
    <x v="1"/>
    <x v="1"/>
  </r>
  <r>
    <x v="2"/>
    <x v="1"/>
    <x v="0"/>
    <x v="1"/>
    <x v="1"/>
    <x v="0"/>
    <x v="0"/>
    <x v="0"/>
    <x v="0"/>
    <x v="0"/>
    <x v="0"/>
    <x v="2"/>
  </r>
  <r>
    <x v="3"/>
    <x v="1"/>
    <x v="0"/>
    <x v="1"/>
    <x v="1"/>
    <x v="0"/>
    <x v="0"/>
    <x v="0"/>
    <x v="0"/>
    <x v="0"/>
    <x v="1"/>
    <x v="3"/>
  </r>
</pivotCacheRecords>
</file>

<file path=xl/pivotCache/pivotCacheRecords8.xml><?xml version="1.0" encoding="utf-8"?>
<pivotCacheRecords xmlns="http://schemas.openxmlformats.org/spreadsheetml/2006/main" xmlns:r="http://schemas.openxmlformats.org/officeDocument/2006/relationships" count="73">
  <r>
    <x v="0"/>
    <x v="0"/>
    <x v="0"/>
    <x v="0"/>
    <x v="0"/>
    <x v="0"/>
    <x v="0"/>
    <x v="0"/>
    <x v="0"/>
    <x v="0"/>
    <x v="0"/>
    <x v="0"/>
    <x v="0"/>
  </r>
  <r>
    <x v="1"/>
    <x v="1"/>
    <x v="0"/>
    <x v="1"/>
    <x v="1"/>
    <x v="0"/>
    <x v="0"/>
    <x v="0"/>
    <x v="0"/>
    <x v="0"/>
    <x v="0"/>
    <x v="0"/>
    <x v="1"/>
  </r>
  <r>
    <x v="2"/>
    <x v="2"/>
    <x v="0"/>
    <x v="2"/>
    <x v="2"/>
    <x v="0"/>
    <x v="0"/>
    <x v="0"/>
    <x v="0"/>
    <x v="0"/>
    <x v="0"/>
    <x v="0"/>
    <x v="2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  <r>
    <x v="3"/>
    <x v="3"/>
    <x v="1"/>
    <x v="3"/>
    <x v="3"/>
    <x v="1"/>
    <x v="1"/>
    <x v="1"/>
    <x v="1"/>
    <x v="1"/>
    <x v="1"/>
    <x v="1"/>
    <x v="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3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4.xml"/></Relationships>
</file>

<file path=xl/pivotTables/_rels/pivotTable3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4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5.xml"/></Relationships>
</file>

<file path=xl/pivotTables/_rels/pivotTable5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6.xml"/></Relationships>
</file>

<file path=xl/pivotTables/_rels/pivotTable6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7.xml"/></Relationships>
</file>

<file path=xl/pivotTables/_rels/pivotTable7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8.xml"/></Relationships>
</file>

<file path=xl/pivotTables/_rels/pivotTable8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9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_rels/pivotTable10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Home+SOHOPivot" cacheId="1450" dataOnRows="1" applyNumberFormats="0" applyBorderFormats="0" applyFontFormats="0" applyPatternFormats="0" applyAlignmentFormats="0" applyWidthHeightFormats="1" dataCaption="Data" updatedVersion="4" minRefreshableVersion="3" asteriskTotals="1" showDrill="0" showMemberPropertyTips="0" rowGrandTotals="0" colGrandTotals="0" itemPrintTitles="1" createdVersion="3" indent="0" compact="0" compactData="0" gridDropZones="1">
  <location ref="B9:J20" firstHeaderRow="1" firstDataRow="3" firstDataCol="6"/>
  <pivotFields count="13">
    <pivotField compact="0" outline="0" subtotalTop="0" showAll="0" includeNewItemsInFilter="1">
      <items count="14">
        <item x="7"/>
        <item x="8"/>
        <item x="5"/>
        <item x="2"/>
        <item x="3"/>
        <item x="4"/>
        <item x="6"/>
        <item x="0"/>
        <item x="1"/>
        <item x="9"/>
        <item x="11"/>
        <item x="10"/>
        <item x="12"/>
        <item t="default"/>
      </items>
    </pivotField>
    <pivotField name="SKU" axis="axisRow" compact="0" outline="0" subtotalTop="0" showAll="0" includeNewItemsInFilter="1" sortType="ascending" defaultSubtotal="0">
      <items count="10">
        <item x="6"/>
        <item x="7"/>
        <item x="2"/>
        <item x="3"/>
        <item x="4"/>
        <item x="5"/>
        <item x="0"/>
        <item x="1"/>
        <item x="8"/>
        <item h="1" x="9"/>
      </items>
    </pivotField>
    <pivotField compact="0" outline="0" subtotalTop="0" showAll="0" includeNewItemsInFilter="1" rankBy="0" defaultSubtotal="0">
      <items count="3">
        <item x="2"/>
        <item x="0"/>
        <item x="1"/>
      </items>
    </pivotField>
    <pivotField axis="axisRow" compact="0" outline="0" subtotalTop="0" showAll="0" includeNewItemsInFilter="1" sortType="ascending" rankBy="0" defaultSubtotal="0">
      <items count="4">
        <item x="1"/>
        <item x="0"/>
        <item x="2"/>
        <item h="1" x="3"/>
      </items>
    </pivotField>
    <pivotField axis="axisRow" compact="0" outline="0" subtotalTop="0" showAll="0" includeNewItemsInFilter="1" defaultSubtotal="0">
      <items count="4">
        <item x="3"/>
        <item x="0"/>
        <item x="1"/>
        <item x="2"/>
      </items>
    </pivotField>
    <pivotField compact="0" outline="0" subtotalTop="0" showAll="0" includeNewItemsInFilter="1" defaultSubtotal="0">
      <items count="4">
        <item x="3"/>
        <item x="1"/>
        <item x="0"/>
        <item x="2"/>
      </items>
    </pivotField>
    <pivotField axis="axisRow" compact="0" outline="0" subtotalTop="0" showAll="0" includeNewItemsInFilter="1" defaultSubtotal="0">
      <items count="4">
        <item x="3"/>
        <item x="1"/>
        <item x="0"/>
        <item x="2"/>
      </items>
    </pivotField>
    <pivotField axis="axisRow" compact="0" outline="0" subtotalTop="0" showAll="0" includeNewItemsInFilter="1" sortType="ascending" rankBy="0" defaultSubtotal="0">
      <items count="4">
        <item x="1"/>
        <item x="0"/>
        <item x="2"/>
        <item x="3"/>
      </items>
    </pivotField>
    <pivotField compact="0" outline="0" subtotalTop="0" showAll="0" includeNewItemsInFilter="1" sortType="ascending" rankBy="0" defaultSubtotal="0">
      <items count="4">
        <item x="2"/>
        <item x="0"/>
        <item x="1"/>
        <item x="3"/>
      </items>
    </pivotField>
    <pivotField name="Volume" axis="axisRow" compact="0" outline="0" subtotalTop="0" showAll="0" includeNewItemsInFilter="1" sortType="ascending" rankBy="0" defaultSubtotal="0">
      <items count="6">
        <item x="3"/>
        <item x="2"/>
        <item x="0"/>
        <item x="1"/>
        <item x="5"/>
        <item n="5WKS;5MD" x="4"/>
      </items>
      <autoSortScope>
        <pivotArea dataOnly="0" outline="0" fieldPosition="0">
          <references count="1">
            <reference field="4294967294" count="1" selected="0">
              <x v="0"/>
            </reference>
          </references>
        </pivotArea>
      </autoSortScope>
    </pivotField>
    <pivotField name="Type" axis="axisCol" compact="0" outline="0" subtotalTop="0" showAll="0" includeNewItemsInFilter="1" rankBy="0" defaultSubtotal="0">
      <items count="4">
        <item x="1"/>
        <item x="0"/>
        <item x="2"/>
        <item h="1" x="3"/>
      </items>
    </pivotField>
    <pivotField axis="axisCol" compact="0" outline="0" subtotalTop="0" showAll="0" includeNewItemsInFilter="1" sortType="ascending" rankBy="0" defaultSubtotal="0">
      <items count="2">
        <item x="0"/>
        <item h="1" x="1"/>
      </items>
    </pivotField>
    <pivotField dataField="1" compact="0" outline="0" subtotalTop="0" showAll="0" includeNewItemsInFilter="1">
      <items count="13">
        <item x="7"/>
        <item x="5"/>
        <item x="6"/>
        <item x="0"/>
        <item x="2"/>
        <item x="9"/>
        <item x="3"/>
        <item x="8"/>
        <item x="1"/>
        <item x="4"/>
        <item x="10"/>
        <item x="11"/>
        <item t="default"/>
      </items>
    </pivotField>
  </pivotFields>
  <rowFields count="6">
    <field x="3"/>
    <field x="4"/>
    <field x="7"/>
    <field x="9"/>
    <field x="6"/>
    <field x="1"/>
  </rowFields>
  <rowItems count="9">
    <i>
      <x/>
      <x v="2"/>
      <x/>
      <x/>
      <x v="1"/>
      <x/>
    </i>
    <i r="2">
      <x v="1"/>
      <x/>
      <x v="1"/>
      <x v="1"/>
    </i>
    <i>
      <x v="1"/>
      <x v="1"/>
      <x/>
      <x v="1"/>
      <x v="2"/>
      <x v="2"/>
    </i>
    <i r="3">
      <x v="2"/>
      <x v="2"/>
      <x v="3"/>
    </i>
    <i r="3">
      <x v="3"/>
      <x v="2"/>
      <x v="4"/>
    </i>
    <i r="2">
      <x v="1"/>
      <x v="1"/>
      <x v="2"/>
      <x v="5"/>
    </i>
    <i r="3">
      <x v="2"/>
      <x v="2"/>
      <x v="6"/>
    </i>
    <i r="3">
      <x v="3"/>
      <x v="2"/>
      <x v="7"/>
    </i>
    <i>
      <x v="2"/>
      <x v="3"/>
      <x v="2"/>
      <x v="5"/>
      <x v="3"/>
      <x v="8"/>
    </i>
  </rowItems>
  <colFields count="2">
    <field x="10"/>
    <field x="11"/>
  </colFields>
  <colItems count="3">
    <i>
      <x/>
      <x/>
    </i>
    <i>
      <x v="1"/>
      <x/>
    </i>
    <i>
      <x v="2"/>
      <x/>
    </i>
  </colItems>
  <dataFields count="1">
    <dataField name="Max of Price" fld="12" subtotal="max" baseField="0" baseItem="0" numFmtId="4"/>
  </dataFields>
  <formats count="65">
    <format dxfId="820">
      <pivotArea type="all" dataOnly="0" outline="0" fieldPosition="0"/>
    </format>
    <format dxfId="819">
      <pivotArea type="all" dataOnly="0" outline="0" fieldPosition="0"/>
    </format>
    <format dxfId="818">
      <pivotArea field="2" type="button" dataOnly="0" labelOnly="1" outline="0"/>
    </format>
    <format dxfId="817">
      <pivotArea field="3" type="button" dataOnly="0" labelOnly="1" outline="0" axis="axisRow" fieldPosition="0"/>
    </format>
    <format dxfId="816">
      <pivotArea field="4" type="button" dataOnly="0" labelOnly="1" outline="0" axis="axisRow" fieldPosition="1"/>
    </format>
    <format dxfId="815">
      <pivotArea field="5" type="button" dataOnly="0" labelOnly="1" outline="0"/>
    </format>
    <format dxfId="814">
      <pivotArea field="1" type="button" dataOnly="0" labelOnly="1" outline="0" axis="axisRow" fieldPosition="5"/>
    </format>
    <format dxfId="813">
      <pivotArea field="2" type="button" dataOnly="0" labelOnly="1" outline="0"/>
    </format>
    <format dxfId="812">
      <pivotArea field="5" type="button" dataOnly="0" labelOnly="1" outline="0"/>
    </format>
    <format dxfId="811">
      <pivotArea field="8" type="button" dataOnly="0" labelOnly="1" outline="0"/>
    </format>
    <format dxfId="810">
      <pivotArea field="8" type="button" dataOnly="0" labelOnly="1" outline="0"/>
    </format>
    <format dxfId="809">
      <pivotArea field="8" type="button" dataOnly="0" labelOnly="1" outline="0"/>
    </format>
    <format dxfId="808">
      <pivotArea type="topRight" dataOnly="0" labelOnly="1" outline="0" fieldPosition="0"/>
    </format>
    <format dxfId="807">
      <pivotArea type="all" dataOnly="0" outline="0" fieldPosition="0"/>
    </format>
    <format dxfId="806">
      <pivotArea field="2" type="button" dataOnly="0" labelOnly="1" outline="0"/>
    </format>
    <format dxfId="805">
      <pivotArea field="3" type="button" dataOnly="0" labelOnly="1" outline="0" axis="axisRow" fieldPosition="0"/>
    </format>
    <format dxfId="804">
      <pivotArea field="4" type="button" dataOnly="0" labelOnly="1" outline="0" axis="axisRow" fieldPosition="1"/>
    </format>
    <format dxfId="803">
      <pivotArea field="5" type="button" dataOnly="0" labelOnly="1" outline="0"/>
    </format>
    <format dxfId="802">
      <pivotArea field="1" type="button" dataOnly="0" labelOnly="1" outline="0" axis="axisRow" fieldPosition="5"/>
    </format>
    <format dxfId="801">
      <pivotArea type="origin" dataOnly="0" labelOnly="1" outline="0" fieldPosition="0"/>
    </format>
    <format dxfId="800">
      <pivotArea field="2" type="button" dataOnly="0" labelOnly="1" outline="0"/>
    </format>
    <format dxfId="799">
      <pivotArea field="7" type="button" dataOnly="0" labelOnly="1" outline="0" axis="axisRow" fieldPosition="2"/>
    </format>
    <format dxfId="798">
      <pivotArea field="6" type="button" dataOnly="0" labelOnly="1" outline="0" axis="axisRow" fieldPosition="4"/>
    </format>
    <format dxfId="797">
      <pivotArea field="8" type="button" dataOnly="0" labelOnly="1" outline="0"/>
    </format>
    <format dxfId="796">
      <pivotArea dataOnly="0" labelOnly="1" outline="0" fieldPosition="0">
        <references count="1">
          <reference field="3" count="0"/>
        </references>
      </pivotArea>
    </format>
    <format dxfId="795">
      <pivotArea field="3" type="button" dataOnly="0" labelOnly="1" outline="0" axis="axisRow" fieldPosition="0"/>
    </format>
    <format dxfId="794">
      <pivotArea field="4" type="button" dataOnly="0" labelOnly="1" outline="0" axis="axisRow" fieldPosition="1"/>
    </format>
    <format dxfId="793">
      <pivotArea field="7" type="button" dataOnly="0" labelOnly="1" outline="0" axis="axisRow" fieldPosition="2"/>
    </format>
    <format dxfId="792">
      <pivotArea field="9" type="button" dataOnly="0" labelOnly="1" outline="0" axis="axisRow" fieldPosition="3"/>
    </format>
    <format dxfId="791">
      <pivotArea field="6" type="button" dataOnly="0" labelOnly="1" outline="0" axis="axisRow" fieldPosition="4"/>
    </format>
    <format dxfId="790">
      <pivotArea field="1" type="button" dataOnly="0" labelOnly="1" outline="0" axis="axisRow" fieldPosition="5"/>
    </format>
    <format dxfId="789">
      <pivotArea field="3" type="button" dataOnly="0" labelOnly="1" outline="0" axis="axisRow" fieldPosition="0"/>
    </format>
    <format dxfId="788">
      <pivotArea field="4" type="button" dataOnly="0" labelOnly="1" outline="0" axis="axisRow" fieldPosition="1"/>
    </format>
    <format dxfId="787">
      <pivotArea field="7" type="button" dataOnly="0" labelOnly="1" outline="0" axis="axisRow" fieldPosition="2"/>
    </format>
    <format dxfId="786">
      <pivotArea field="9" type="button" dataOnly="0" labelOnly="1" outline="0" axis="axisRow" fieldPosition="3"/>
    </format>
    <format dxfId="785">
      <pivotArea field="6" type="button" dataOnly="0" labelOnly="1" outline="0" axis="axisRow" fieldPosition="4"/>
    </format>
    <format dxfId="784">
      <pivotArea field="1" type="button" dataOnly="0" labelOnly="1" outline="0" axis="axisRow" fieldPosition="5"/>
    </format>
    <format dxfId="783">
      <pivotArea type="topRight" dataOnly="0" labelOnly="1" outline="0" fieldPosition="0"/>
    </format>
    <format dxfId="782">
      <pivotArea type="origin" dataOnly="0" labelOnly="1" outline="0" fieldPosition="0"/>
    </format>
    <format dxfId="781">
      <pivotArea field="10" type="button" dataOnly="0" labelOnly="1" outline="0" axis="axisCol" fieldPosition="0"/>
    </format>
    <format dxfId="780">
      <pivotArea field="11" type="button" dataOnly="0" labelOnly="1" outline="0" axis="axisCol" fieldPosition="1"/>
    </format>
    <format dxfId="779">
      <pivotArea dataOnly="0" labelOnly="1" outline="0" fieldPosition="0">
        <references count="1">
          <reference field="10" count="0"/>
        </references>
      </pivotArea>
    </format>
    <format dxfId="778">
      <pivotArea type="origin" dataOnly="0" labelOnly="1" outline="0" fieldPosition="0"/>
    </format>
    <format dxfId="777">
      <pivotArea field="10" type="button" dataOnly="0" labelOnly="1" outline="0" axis="axisCol" fieldPosition="0"/>
    </format>
    <format dxfId="776">
      <pivotArea field="11" type="button" dataOnly="0" labelOnly="1" outline="0" axis="axisCol" fieldPosition="1"/>
    </format>
    <format dxfId="775">
      <pivotArea dataOnly="0" labelOnly="1" outline="0" fieldPosition="0">
        <references count="1">
          <reference field="10" count="0"/>
        </references>
      </pivotArea>
    </format>
    <format dxfId="774">
      <pivotArea field="3" type="button" dataOnly="0" labelOnly="1" outline="0" axis="axisRow" fieldPosition="0"/>
    </format>
    <format dxfId="773">
      <pivotArea field="4" type="button" dataOnly="0" labelOnly="1" outline="0" axis="axisRow" fieldPosition="1"/>
    </format>
    <format dxfId="772">
      <pivotArea field="7" type="button" dataOnly="0" labelOnly="1" outline="0" axis="axisRow" fieldPosition="2"/>
    </format>
    <format dxfId="771">
      <pivotArea field="9" type="button" dataOnly="0" labelOnly="1" outline="0" axis="axisRow" fieldPosition="3"/>
    </format>
    <format dxfId="770">
      <pivotArea field="6" type="button" dataOnly="0" labelOnly="1" outline="0" axis="axisRow" fieldPosition="4"/>
    </format>
    <format dxfId="769">
      <pivotArea field="1" type="button" dataOnly="0" labelOnly="1" outline="0" axis="axisRow" fieldPosition="5"/>
    </format>
    <format dxfId="768">
      <pivotArea dataOnly="0" labelOnly="1" outline="0" fieldPosition="0">
        <references count="2">
          <reference field="10" count="0" selected="0"/>
          <reference field="11" count="0"/>
        </references>
      </pivotArea>
    </format>
    <format dxfId="767">
      <pivotArea dataOnly="0" labelOnly="1" outline="0" fieldPosition="0">
        <references count="1">
          <reference field="3" count="0"/>
        </references>
      </pivotArea>
    </format>
    <format dxfId="766">
      <pivotArea dataOnly="0" labelOnly="1" outline="0" fieldPosition="0">
        <references count="1">
          <reference field="3" count="0"/>
        </references>
      </pivotArea>
    </format>
    <format dxfId="765">
      <pivotArea dataOnly="0" labelOnly="1" outline="0" fieldPosition="0">
        <references count="3">
          <reference field="3" count="0" selected="0"/>
          <reference field="4" count="0" selected="0"/>
          <reference field="7" count="0"/>
        </references>
      </pivotArea>
    </format>
    <format dxfId="764">
      <pivotArea dataOnly="0" labelOnly="1" outline="0" fieldPosition="0">
        <references count="4">
          <reference field="3" count="0" selected="0"/>
          <reference field="4" count="0" selected="0"/>
          <reference field="7" count="0" selected="0"/>
          <reference field="9" count="0"/>
        </references>
      </pivotArea>
    </format>
    <format dxfId="763">
      <pivotArea dataOnly="0" labelOnly="1" outline="0" fieldPosition="0">
        <references count="5">
          <reference field="3" count="0" selected="0"/>
          <reference field="4" count="0" selected="0"/>
          <reference field="6" count="0"/>
          <reference field="7" count="0" selected="0"/>
          <reference field="9" count="0" selected="0"/>
        </references>
      </pivotArea>
    </format>
    <format dxfId="762">
      <pivotArea dataOnly="0" labelOnly="1" outline="0" fieldPosition="0">
        <references count="6">
          <reference field="1" count="0"/>
          <reference field="3" count="0" selected="0"/>
          <reference field="4" count="0" selected="0"/>
          <reference field="6" count="0" selected="0"/>
          <reference field="7" count="0" selected="0"/>
          <reference field="9" count="0" selected="0"/>
        </references>
      </pivotArea>
    </format>
    <format dxfId="761">
      <pivotArea outline="0" fieldPosition="0"/>
    </format>
    <format dxfId="760">
      <pivotArea dataOnly="0" labelOnly="1" outline="0" fieldPosition="0">
        <references count="2">
          <reference field="3" count="0" selected="0"/>
          <reference field="4" count="0"/>
        </references>
      </pivotArea>
    </format>
    <format dxfId="759">
      <pivotArea field="10" type="button" dataOnly="0" labelOnly="1" outline="0" axis="axisCol" fieldPosition="0"/>
    </format>
    <format dxfId="758">
      <pivotArea field="11" type="button" dataOnly="0" labelOnly="1" outline="0" axis="axisCol" fieldPosition="1"/>
    </format>
    <format dxfId="757">
      <pivotArea dataOnly="0" labelOnly="1" outline="0" fieldPosition="0">
        <references count="1">
          <reference field="10" count="0"/>
        </references>
      </pivotArea>
    </format>
    <format dxfId="756">
      <pivotArea outline="0" fieldPosition="0"/>
    </format>
  </formats>
  <conditionalFormats count="1">
    <conditionalFormat priority="7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2.xml><?xml version="1.0" encoding="utf-8"?>
<pivotTableDefinition xmlns="http://schemas.openxmlformats.org/spreadsheetml/2006/main" name="SMB+EnterprisePivot" cacheId="1451" dataOnRows="1" applyNumberFormats="0" applyBorderFormats="0" applyFontFormats="0" applyPatternFormats="0" applyAlignmentFormats="0" applyWidthHeightFormats="1" dataCaption="Data" updatedVersion="4" minRefreshableVersion="3" asteriskTotals="1" showDrill="0" showMemberPropertyTips="0" rowGrandTotals="0" colGrandTotals="0" itemPrintTitles="1" createdVersion="3" indent="0" compact="0" compactData="0" gridDropZones="1">
  <location ref="B9:V30" firstHeaderRow="1" firstDataRow="2" firstDataCol="8"/>
  <pivotFields count="13">
    <pivotField compact="0" outline="0" subtotalTop="0" showAll="0" includeNewItemsInFilter="1">
      <items count="1327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99"/>
        <item x="900"/>
        <item x="901"/>
        <item x="902"/>
        <item x="903"/>
        <item x="904"/>
        <item x="905"/>
        <item x="906"/>
        <item x="907"/>
        <item x="908"/>
        <item x="909"/>
        <item x="910"/>
        <item x="911"/>
        <item x="912"/>
        <item x="913"/>
        <item x="914"/>
        <item x="915"/>
        <item x="916"/>
        <item x="917"/>
        <item x="918"/>
        <item x="919"/>
        <item x="920"/>
        <item x="921"/>
        <item x="922"/>
        <item x="923"/>
        <item x="924"/>
        <item x="925"/>
        <item x="926"/>
        <item x="927"/>
        <item x="928"/>
        <item x="929"/>
        <item x="930"/>
        <item x="931"/>
        <item x="932"/>
        <item x="933"/>
        <item x="934"/>
        <item x="935"/>
        <item x="936"/>
        <item x="937"/>
        <item x="938"/>
        <item x="939"/>
        <item x="940"/>
        <item x="941"/>
        <item x="942"/>
        <item x="943"/>
        <item x="944"/>
        <item x="945"/>
        <item x="946"/>
        <item x="947"/>
        <item x="948"/>
        <item x="949"/>
        <item x="950"/>
        <item x="951"/>
        <item x="952"/>
        <item x="953"/>
        <item x="954"/>
        <item x="955"/>
        <item x="956"/>
        <item x="957"/>
        <item x="958"/>
        <item x="959"/>
        <item x="960"/>
        <item x="961"/>
        <item x="962"/>
        <item x="963"/>
        <item x="964"/>
        <item x="965"/>
        <item x="966"/>
        <item x="967"/>
        <item x="968"/>
        <item x="969"/>
        <item x="970"/>
        <item x="971"/>
        <item x="972"/>
        <item x="973"/>
        <item x="974"/>
        <item x="975"/>
        <item x="976"/>
        <item x="977"/>
        <item x="978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251"/>
        <item x="1253"/>
        <item x="1247"/>
        <item x="1245"/>
        <item x="1249"/>
        <item x="1250"/>
        <item x="1252"/>
        <item x="1246"/>
        <item x="1248"/>
        <item x="1254"/>
        <item x="1261"/>
        <item x="1263"/>
        <item x="1257"/>
        <item x="1255"/>
        <item x="1259"/>
        <item x="1260"/>
        <item x="1262"/>
        <item x="1256"/>
        <item x="1258"/>
        <item x="1264"/>
        <item x="1271"/>
        <item x="1273"/>
        <item x="1267"/>
        <item x="1265"/>
        <item x="1269"/>
        <item x="1270"/>
        <item x="1272"/>
        <item x="1266"/>
        <item x="1268"/>
        <item x="1274"/>
        <item x="1281"/>
        <item x="1283"/>
        <item x="1277"/>
        <item x="1275"/>
        <item x="1279"/>
        <item x="1280"/>
        <item x="1282"/>
        <item x="1276"/>
        <item x="1278"/>
        <item x="1284"/>
        <item x="1291"/>
        <item x="1293"/>
        <item x="1287"/>
        <item x="1285"/>
        <item x="1289"/>
        <item x="1290"/>
        <item x="1292"/>
        <item x="1286"/>
        <item x="1288"/>
        <item x="1294"/>
        <item x="1301"/>
        <item x="1303"/>
        <item x="1297"/>
        <item x="1295"/>
        <item x="1299"/>
        <item x="1300"/>
        <item x="1302"/>
        <item x="1296"/>
        <item x="1298"/>
        <item x="1304"/>
        <item x="1311"/>
        <item x="1313"/>
        <item x="1307"/>
        <item x="1305"/>
        <item x="1309"/>
        <item x="1310"/>
        <item x="1312"/>
        <item x="1306"/>
        <item x="1308"/>
        <item x="1314"/>
        <item x="1321"/>
        <item x="1323"/>
        <item x="1317"/>
        <item x="1315"/>
        <item x="1319"/>
        <item x="1320"/>
        <item x="1322"/>
        <item x="1316"/>
        <item x="1318"/>
        <item x="1324"/>
        <item x="979"/>
        <item x="980"/>
        <item x="981"/>
        <item x="982"/>
        <item x="983"/>
        <item x="984"/>
        <item x="985"/>
        <item x="986"/>
        <item x="987"/>
        <item x="988"/>
        <item x="989"/>
        <item x="990"/>
        <item x="991"/>
        <item x="992"/>
        <item x="993"/>
        <item x="994"/>
        <item x="995"/>
        <item x="996"/>
        <item x="997"/>
        <item x="998"/>
        <item x="999"/>
        <item x="1000"/>
        <item x="1001"/>
        <item x="1002"/>
        <item x="1003"/>
        <item x="1004"/>
        <item x="1005"/>
        <item x="1006"/>
        <item x="1007"/>
        <item x="1008"/>
        <item x="1009"/>
        <item x="1010"/>
        <item x="1011"/>
        <item x="1012"/>
        <item x="1013"/>
        <item x="1014"/>
        <item x="1015"/>
        <item x="1016"/>
        <item x="1017"/>
        <item x="1018"/>
        <item x="1019"/>
        <item x="1020"/>
        <item x="1021"/>
        <item x="1022"/>
        <item x="1023"/>
        <item x="1024"/>
        <item x="1025"/>
        <item x="1026"/>
        <item x="1027"/>
        <item x="1028"/>
        <item x="1029"/>
        <item x="1030"/>
        <item x="1031"/>
        <item x="1032"/>
        <item x="1033"/>
        <item x="1034"/>
        <item x="1035"/>
        <item x="1036"/>
        <item x="1037"/>
        <item x="1038"/>
        <item x="1039"/>
        <item x="1040"/>
        <item x="1041"/>
        <item x="1042"/>
        <item x="1043"/>
        <item x="1044"/>
        <item x="1045"/>
        <item x="1046"/>
        <item x="1047"/>
        <item x="1048"/>
        <item x="1049"/>
        <item x="1050"/>
        <item x="1051"/>
        <item x="1052"/>
        <item x="1053"/>
        <item x="1054"/>
        <item x="1055"/>
        <item x="1056"/>
        <item x="1057"/>
        <item x="1058"/>
        <item x="1059"/>
        <item x="1060"/>
        <item x="1061"/>
        <item x="1062"/>
        <item x="1063"/>
        <item x="1064"/>
        <item x="1065"/>
        <item x="1066"/>
        <item x="1067"/>
        <item x="1068"/>
        <item x="1069"/>
        <item x="1070"/>
        <item x="1071"/>
        <item x="1072"/>
        <item x="1073"/>
        <item x="1074"/>
        <item x="1075"/>
        <item x="1076"/>
        <item x="1077"/>
        <item x="1078"/>
        <item x="1079"/>
        <item x="1080"/>
        <item x="1081"/>
        <item x="1082"/>
        <item x="1083"/>
        <item x="1084"/>
        <item x="1085"/>
        <item x="1086"/>
        <item x="1087"/>
        <item x="1088"/>
        <item x="1089"/>
        <item x="1090"/>
        <item x="1091"/>
        <item x="1092"/>
        <item x="1093"/>
        <item x="1094"/>
        <item x="1095"/>
        <item x="1096"/>
        <item x="1097"/>
        <item x="1098"/>
        <item x="1099"/>
        <item x="1100"/>
        <item x="1101"/>
        <item x="1102"/>
        <item x="1103"/>
        <item x="1104"/>
        <item x="1105"/>
        <item x="1106"/>
        <item x="1107"/>
        <item x="1108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x="368"/>
        <item x="369"/>
        <item x="370"/>
        <item x="371"/>
        <item x="372"/>
        <item x="373"/>
        <item x="374"/>
        <item x="375"/>
        <item x="376"/>
        <item x="377"/>
        <item x="378"/>
        <item x="379"/>
        <item x="380"/>
        <item x="381"/>
        <item x="382"/>
        <item x="383"/>
        <item x="384"/>
        <item x="385"/>
        <item x="386"/>
        <item x="387"/>
        <item x="388"/>
        <item x="389"/>
        <item x="390"/>
        <item x="391"/>
        <item x="392"/>
        <item x="393"/>
        <item x="394"/>
        <item x="395"/>
        <item x="396"/>
        <item x="397"/>
        <item x="398"/>
        <item x="399"/>
        <item x="400"/>
        <item x="401"/>
        <item x="402"/>
        <item x="403"/>
        <item x="404"/>
        <item x="405"/>
        <item x="406"/>
        <item x="407"/>
        <item x="408"/>
        <item x="409"/>
        <item x="410"/>
        <item x="411"/>
        <item x="412"/>
        <item x="413"/>
        <item x="414"/>
        <item x="415"/>
        <item x="416"/>
        <item x="417"/>
        <item x="418"/>
        <item x="419"/>
        <item x="420"/>
        <item x="421"/>
        <item x="422"/>
        <item x="423"/>
        <item x="424"/>
        <item x="425"/>
        <item x="426"/>
        <item x="427"/>
        <item x="428"/>
        <item x="429"/>
        <item x="430"/>
        <item x="431"/>
        <item x="432"/>
        <item x="433"/>
        <item x="434"/>
        <item x="435"/>
        <item x="436"/>
        <item x="437"/>
        <item x="438"/>
        <item x="439"/>
        <item x="440"/>
        <item x="441"/>
        <item x="442"/>
        <item x="443"/>
        <item x="444"/>
        <item x="445"/>
        <item x="446"/>
        <item x="447"/>
        <item x="448"/>
        <item x="1240"/>
        <item x="1241"/>
        <item x="1239"/>
        <item x="1243"/>
        <item x="1244"/>
        <item x="1242"/>
        <item x="1109"/>
        <item x="1110"/>
        <item x="1111"/>
        <item x="1112"/>
        <item x="1113"/>
        <item x="1114"/>
        <item x="1115"/>
        <item x="1116"/>
        <item x="1117"/>
        <item x="1118"/>
        <item x="1119"/>
        <item x="1120"/>
        <item x="1121"/>
        <item x="1122"/>
        <item x="1123"/>
        <item x="1124"/>
        <item x="1125"/>
        <item x="1126"/>
        <item x="1127"/>
        <item x="1128"/>
        <item x="1129"/>
        <item x="1130"/>
        <item x="1131"/>
        <item x="1132"/>
        <item x="1133"/>
        <item x="1134"/>
        <item x="1135"/>
        <item x="1136"/>
        <item x="1137"/>
        <item x="1138"/>
        <item x="1139"/>
        <item x="1140"/>
        <item x="1141"/>
        <item x="1142"/>
        <item x="1143"/>
        <item x="1144"/>
        <item x="1145"/>
        <item x="1146"/>
        <item x="1147"/>
        <item x="1148"/>
        <item x="1149"/>
        <item x="1150"/>
        <item x="1151"/>
        <item x="1152"/>
        <item x="1153"/>
        <item x="1154"/>
        <item x="1155"/>
        <item x="1156"/>
        <item x="1157"/>
        <item x="1158"/>
        <item x="1159"/>
        <item x="1160"/>
        <item x="1161"/>
        <item x="1162"/>
        <item x="1163"/>
        <item x="1164"/>
        <item x="1165"/>
        <item x="1166"/>
        <item x="1167"/>
        <item x="1168"/>
        <item x="1169"/>
        <item x="1170"/>
        <item x="1171"/>
        <item x="1172"/>
        <item x="1173"/>
        <item x="1174"/>
        <item x="1175"/>
        <item x="1176"/>
        <item x="1177"/>
        <item x="1178"/>
        <item x="1179"/>
        <item x="1180"/>
        <item x="1181"/>
        <item x="1182"/>
        <item x="1183"/>
        <item x="1184"/>
        <item x="1185"/>
        <item x="1186"/>
        <item x="1187"/>
        <item x="1188"/>
        <item x="1189"/>
        <item x="1190"/>
        <item x="1191"/>
        <item x="1192"/>
        <item x="1193"/>
        <item x="1194"/>
        <item x="1195"/>
        <item x="1196"/>
        <item x="1197"/>
        <item x="1198"/>
        <item x="1199"/>
        <item x="1200"/>
        <item x="1201"/>
        <item x="1202"/>
        <item x="1203"/>
        <item x="1204"/>
        <item x="1205"/>
        <item x="1206"/>
        <item x="1207"/>
        <item x="1208"/>
        <item x="1209"/>
        <item x="1210"/>
        <item x="1211"/>
        <item x="1212"/>
        <item x="1213"/>
        <item x="1214"/>
        <item x="1215"/>
        <item x="1216"/>
        <item x="1217"/>
        <item x="1218"/>
        <item x="1219"/>
        <item x="1220"/>
        <item x="1221"/>
        <item x="1222"/>
        <item x="1223"/>
        <item x="1224"/>
        <item x="1225"/>
        <item x="1226"/>
        <item x="1227"/>
        <item x="1228"/>
        <item x="1229"/>
        <item x="1230"/>
        <item x="1231"/>
        <item x="1232"/>
        <item x="1233"/>
        <item x="1234"/>
        <item x="1235"/>
        <item x="1236"/>
        <item x="1237"/>
        <item x="1238"/>
        <item x="449"/>
        <item x="450"/>
        <item x="451"/>
        <item x="452"/>
        <item x="453"/>
        <item x="454"/>
        <item x="455"/>
        <item x="456"/>
        <item x="457"/>
        <item x="458"/>
        <item x="459"/>
        <item x="460"/>
        <item x="461"/>
        <item x="462"/>
        <item x="463"/>
        <item x="464"/>
        <item x="465"/>
        <item x="466"/>
        <item x="467"/>
        <item x="468"/>
        <item x="469"/>
        <item x="470"/>
        <item x="471"/>
        <item x="472"/>
        <item x="473"/>
        <item x="474"/>
        <item x="475"/>
        <item x="476"/>
        <item x="477"/>
        <item x="478"/>
        <item x="479"/>
        <item x="480"/>
        <item x="481"/>
        <item x="482"/>
        <item x="483"/>
        <item x="484"/>
        <item x="485"/>
        <item x="486"/>
        <item x="487"/>
        <item x="488"/>
        <item x="489"/>
        <item x="490"/>
        <item x="491"/>
        <item x="492"/>
        <item x="493"/>
        <item x="494"/>
        <item x="495"/>
        <item x="496"/>
        <item x="497"/>
        <item x="498"/>
        <item x="499"/>
        <item x="500"/>
        <item x="501"/>
        <item x="502"/>
        <item x="503"/>
        <item x="504"/>
        <item x="505"/>
        <item x="506"/>
        <item x="507"/>
        <item x="508"/>
        <item x="509"/>
        <item x="510"/>
        <item x="511"/>
        <item x="512"/>
        <item x="513"/>
        <item x="514"/>
        <item x="515"/>
        <item x="516"/>
        <item x="517"/>
        <item x="518"/>
        <item x="519"/>
        <item x="520"/>
        <item x="521"/>
        <item x="522"/>
        <item x="523"/>
        <item x="524"/>
        <item x="525"/>
        <item x="526"/>
        <item x="527"/>
        <item x="528"/>
        <item x="529"/>
        <item x="530"/>
        <item x="531"/>
        <item x="532"/>
        <item x="533"/>
        <item x="534"/>
        <item x="535"/>
        <item x="536"/>
        <item x="537"/>
        <item x="538"/>
        <item x="539"/>
        <item x="540"/>
        <item x="541"/>
        <item x="542"/>
        <item x="543"/>
        <item x="544"/>
        <item x="545"/>
        <item x="546"/>
        <item x="547"/>
        <item x="548"/>
        <item x="549"/>
        <item x="550"/>
        <item x="551"/>
        <item x="552"/>
        <item x="553"/>
        <item x="554"/>
        <item x="555"/>
        <item x="556"/>
        <item x="557"/>
        <item x="558"/>
        <item x="559"/>
        <item x="560"/>
        <item x="561"/>
        <item x="562"/>
        <item x="563"/>
        <item x="564"/>
        <item x="565"/>
        <item x="566"/>
        <item x="567"/>
        <item x="568"/>
        <item x="569"/>
        <item x="570"/>
        <item x="571"/>
        <item x="572"/>
        <item x="573"/>
        <item x="574"/>
        <item x="575"/>
        <item x="576"/>
        <item x="577"/>
        <item x="578"/>
        <item x="579"/>
        <item x="580"/>
        <item x="581"/>
        <item x="582"/>
        <item x="583"/>
        <item x="584"/>
        <item x="585"/>
        <item x="586"/>
        <item x="587"/>
        <item x="588"/>
        <item x="589"/>
        <item x="590"/>
        <item x="591"/>
        <item x="592"/>
        <item x="593"/>
        <item x="594"/>
        <item x="595"/>
        <item x="596"/>
        <item x="597"/>
        <item x="598"/>
        <item x="599"/>
        <item x="600"/>
        <item x="601"/>
        <item x="602"/>
        <item x="603"/>
        <item x="604"/>
        <item x="605"/>
        <item x="606"/>
        <item x="607"/>
        <item x="608"/>
        <item x="609"/>
        <item x="610"/>
        <item x="611"/>
        <item x="612"/>
        <item x="613"/>
        <item x="614"/>
        <item x="615"/>
        <item x="616"/>
        <item x="617"/>
        <item x="618"/>
        <item x="619"/>
        <item x="620"/>
        <item x="621"/>
        <item x="622"/>
        <item x="623"/>
        <item x="624"/>
        <item x="625"/>
        <item x="626"/>
        <item x="627"/>
        <item x="628"/>
        <item x="629"/>
        <item x="630"/>
        <item x="631"/>
        <item x="632"/>
        <item x="633"/>
        <item x="634"/>
        <item x="635"/>
        <item x="636"/>
        <item x="637"/>
        <item x="638"/>
        <item x="639"/>
        <item x="640"/>
        <item x="641"/>
        <item x="642"/>
        <item x="643"/>
        <item x="644"/>
        <item x="645"/>
        <item x="646"/>
        <item x="647"/>
        <item x="648"/>
        <item x="649"/>
        <item x="650"/>
        <item x="651"/>
        <item x="652"/>
        <item x="653"/>
        <item x="654"/>
        <item x="655"/>
        <item x="656"/>
        <item x="657"/>
        <item x="658"/>
        <item x="659"/>
        <item x="660"/>
        <item x="661"/>
        <item x="662"/>
        <item x="663"/>
        <item x="664"/>
        <item x="665"/>
        <item x="666"/>
        <item x="667"/>
        <item x="668"/>
        <item x="669"/>
        <item x="670"/>
        <item x="671"/>
        <item x="672"/>
        <item x="673"/>
        <item x="674"/>
        <item x="675"/>
        <item x="676"/>
        <item x="677"/>
        <item x="678"/>
        <item x="679"/>
        <item x="680"/>
        <item x="681"/>
        <item x="682"/>
        <item x="683"/>
        <item x="684"/>
        <item x="685"/>
        <item x="686"/>
        <item x="687"/>
        <item x="688"/>
        <item x="689"/>
        <item x="690"/>
        <item x="691"/>
        <item x="692"/>
        <item x="693"/>
        <item x="694"/>
        <item x="695"/>
        <item x="696"/>
        <item x="697"/>
        <item x="698"/>
        <item x="699"/>
        <item x="700"/>
        <item x="701"/>
        <item x="702"/>
        <item x="703"/>
        <item x="704"/>
        <item x="705"/>
        <item x="706"/>
        <item x="707"/>
        <item x="708"/>
        <item x="709"/>
        <item x="710"/>
        <item x="711"/>
        <item x="712"/>
        <item x="713"/>
        <item x="714"/>
        <item x="715"/>
        <item x="716"/>
        <item x="717"/>
        <item x="718"/>
        <item x="719"/>
        <item x="720"/>
        <item x="721"/>
        <item x="722"/>
        <item x="723"/>
        <item x="724"/>
        <item x="725"/>
        <item x="726"/>
        <item x="727"/>
        <item x="728"/>
        <item x="729"/>
        <item x="730"/>
        <item x="731"/>
        <item x="732"/>
        <item x="733"/>
        <item x="734"/>
        <item x="735"/>
        <item x="736"/>
        <item x="737"/>
        <item x="738"/>
        <item x="739"/>
        <item x="740"/>
        <item x="741"/>
        <item x="742"/>
        <item x="743"/>
        <item x="744"/>
        <item x="745"/>
        <item x="746"/>
        <item x="747"/>
        <item x="748"/>
        <item x="749"/>
        <item x="750"/>
        <item x="751"/>
        <item x="752"/>
        <item x="753"/>
        <item x="754"/>
        <item x="755"/>
        <item x="756"/>
        <item x="757"/>
        <item x="758"/>
        <item x="759"/>
        <item x="760"/>
        <item x="761"/>
        <item x="762"/>
        <item x="763"/>
        <item x="764"/>
        <item x="765"/>
        <item x="766"/>
        <item x="767"/>
        <item x="768"/>
        <item x="769"/>
        <item x="770"/>
        <item x="771"/>
        <item x="772"/>
        <item x="773"/>
        <item x="774"/>
        <item x="775"/>
        <item x="776"/>
        <item x="777"/>
        <item x="778"/>
        <item x="779"/>
        <item x="780"/>
        <item x="781"/>
        <item x="782"/>
        <item x="783"/>
        <item x="784"/>
        <item x="785"/>
        <item x="786"/>
        <item x="787"/>
        <item x="788"/>
        <item x="789"/>
        <item x="790"/>
        <item x="791"/>
        <item x="792"/>
        <item x="793"/>
        <item x="794"/>
        <item x="795"/>
        <item x="796"/>
        <item x="797"/>
        <item x="798"/>
        <item x="799"/>
        <item x="800"/>
        <item x="801"/>
        <item x="802"/>
        <item x="803"/>
        <item x="804"/>
        <item x="805"/>
        <item x="806"/>
        <item x="807"/>
        <item x="808"/>
        <item x="809"/>
        <item x="810"/>
        <item x="811"/>
        <item x="812"/>
        <item x="813"/>
        <item x="814"/>
        <item x="815"/>
        <item x="816"/>
        <item x="817"/>
        <item x="818"/>
        <item x="819"/>
        <item x="820"/>
        <item x="821"/>
        <item x="822"/>
        <item x="823"/>
        <item x="824"/>
        <item x="825"/>
        <item x="826"/>
        <item x="827"/>
        <item x="828"/>
        <item x="829"/>
        <item x="830"/>
        <item x="831"/>
        <item x="832"/>
        <item x="833"/>
        <item x="834"/>
        <item x="835"/>
        <item x="836"/>
        <item x="837"/>
        <item x="838"/>
        <item x="839"/>
        <item x="840"/>
        <item x="841"/>
        <item x="842"/>
        <item x="843"/>
        <item x="844"/>
        <item x="845"/>
        <item x="846"/>
        <item x="847"/>
        <item x="848"/>
        <item x="849"/>
        <item x="850"/>
        <item x="851"/>
        <item x="852"/>
        <item x="853"/>
        <item x="854"/>
        <item x="855"/>
        <item x="856"/>
        <item x="857"/>
        <item x="858"/>
        <item x="859"/>
        <item x="860"/>
        <item x="861"/>
        <item x="862"/>
        <item x="863"/>
        <item x="864"/>
        <item x="865"/>
        <item x="866"/>
        <item x="867"/>
        <item x="868"/>
        <item x="869"/>
        <item x="870"/>
        <item x="871"/>
        <item x="872"/>
        <item x="873"/>
        <item x="874"/>
        <item x="875"/>
        <item x="876"/>
        <item x="877"/>
        <item x="878"/>
        <item x="879"/>
        <item x="880"/>
        <item x="881"/>
        <item x="882"/>
        <item x="883"/>
        <item x="884"/>
        <item x="885"/>
        <item x="886"/>
        <item x="887"/>
        <item x="888"/>
        <item x="889"/>
        <item x="890"/>
        <item x="891"/>
        <item x="892"/>
        <item x="893"/>
        <item x="894"/>
        <item x="895"/>
        <item x="896"/>
        <item x="897"/>
        <item x="898"/>
        <item x="1325"/>
        <item t="default"/>
      </items>
    </pivotField>
    <pivotField name="SKU" axis="axisRow" compact="0" outline="0" subtotalTop="0" showAll="0" includeNewItemsInFilter="1" defaultSubtotal="0">
      <items count="161">
        <item x="160"/>
        <item x="0"/>
        <item x="20"/>
        <item x="12"/>
        <item x="17"/>
        <item x="11"/>
        <item x="15"/>
        <item x="13"/>
        <item x="18"/>
        <item x="14"/>
        <item x="19"/>
        <item x="16"/>
        <item x="72"/>
        <item x="75"/>
        <item x="68"/>
        <item x="67"/>
        <item x="71"/>
        <item x="76"/>
        <item x="69"/>
        <item x="74"/>
        <item x="70"/>
        <item x="73"/>
        <item x="61"/>
        <item x="59"/>
        <item x="58"/>
        <item x="63"/>
        <item x="57"/>
        <item x="62"/>
        <item x="66"/>
        <item x="64"/>
        <item x="60"/>
        <item x="65"/>
        <item x="84"/>
        <item x="81"/>
        <item x="78"/>
        <item x="83"/>
        <item x="77"/>
        <item x="82"/>
        <item x="86"/>
        <item x="79"/>
        <item x="80"/>
        <item x="85"/>
        <item x="5"/>
        <item x="8"/>
        <item x="2"/>
        <item x="7"/>
        <item x="1"/>
        <item x="6"/>
        <item x="9"/>
        <item x="3"/>
        <item x="4"/>
        <item x="10"/>
        <item x="114"/>
        <item x="111"/>
        <item x="108"/>
        <item x="113"/>
        <item x="107"/>
        <item x="112"/>
        <item x="115"/>
        <item x="109"/>
        <item x="116"/>
        <item x="110"/>
        <item x="91"/>
        <item x="89"/>
        <item x="88"/>
        <item x="93"/>
        <item x="87"/>
        <item x="92"/>
        <item x="95"/>
        <item x="94"/>
        <item x="90"/>
        <item x="96"/>
        <item x="106"/>
        <item x="98"/>
        <item x="103"/>
        <item x="97"/>
        <item x="101"/>
        <item x="99"/>
        <item x="104"/>
        <item x="100"/>
        <item x="105"/>
        <item x="102"/>
        <item x="43"/>
        <item x="37"/>
        <item x="36"/>
        <item x="35"/>
        <item x="44"/>
        <item x="38"/>
        <item x="39"/>
        <item x="33"/>
        <item x="41"/>
        <item x="42"/>
        <item x="24"/>
        <item x="23"/>
        <item x="29"/>
        <item x="21"/>
        <item x="27"/>
        <item x="26"/>
        <item x="32"/>
        <item x="30"/>
        <item x="25"/>
        <item x="31"/>
        <item x="48"/>
        <item x="53"/>
        <item x="45"/>
        <item x="51"/>
        <item x="47"/>
        <item x="50"/>
        <item x="54"/>
        <item x="49"/>
        <item x="55"/>
        <item x="56"/>
        <item x="34"/>
        <item x="40"/>
        <item x="22"/>
        <item x="28"/>
        <item x="46"/>
        <item x="52"/>
        <item x="126"/>
        <item x="125"/>
        <item x="120"/>
        <item x="124"/>
        <item x="119"/>
        <item x="121"/>
        <item x="122"/>
        <item x="117"/>
        <item x="123"/>
        <item x="118"/>
        <item x="144"/>
        <item x="143"/>
        <item x="137"/>
        <item x="142"/>
        <item x="141"/>
        <item x="146"/>
        <item x="139"/>
        <item x="138"/>
        <item x="140"/>
        <item x="145"/>
        <item x="132"/>
        <item x="135"/>
        <item x="128"/>
        <item x="127"/>
        <item x="131"/>
        <item x="136"/>
        <item x="129"/>
        <item x="134"/>
        <item x="130"/>
        <item x="133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</items>
    </pivotField>
    <pivotField compact="0" outline="0" subtotalTop="0" showAll="0" includeNewItemsInFilter="1" rankBy="0" defaultSubtotal="0">
      <items count="9">
        <item x="8"/>
        <item x="6"/>
        <item x="7"/>
        <item x="4"/>
        <item x="5"/>
        <item x="1"/>
        <item x="0"/>
        <item x="2"/>
        <item x="3"/>
      </items>
    </pivotField>
    <pivotField axis="axisRow" compact="0" outline="0" subtotalTop="0" showAll="0" includeNewItemsInFilter="1" sortType="ascending" rankBy="0" defaultSubtotal="0">
      <items count="21">
        <item x="3"/>
        <item x="18"/>
        <item x="0"/>
        <item x="10"/>
        <item x="11"/>
        <item x="12"/>
        <item x="1"/>
        <item x="6"/>
        <item x="8"/>
        <item x="7"/>
        <item x="4"/>
        <item x="5"/>
        <item x="9"/>
        <item x="15"/>
        <item x="16"/>
        <item x="17"/>
        <item x="14"/>
        <item x="19"/>
        <item x="2"/>
        <item x="13"/>
        <item x="20"/>
      </items>
    </pivotField>
    <pivotField axis="axisRow" compact="0" outline="0" subtotalTop="0" showAll="0" includeNewItemsInFilter="1" defaultSubtotal="0">
      <items count="21">
        <item x="20"/>
        <item x="1"/>
        <item x="0"/>
        <item x="2"/>
        <item x="14"/>
        <item x="5"/>
        <item x="10"/>
        <item x="9"/>
        <item x="11"/>
        <item x="4"/>
        <item x="12"/>
        <item x="13"/>
        <item x="7"/>
        <item x="6"/>
        <item x="8"/>
        <item x="15"/>
        <item x="17"/>
        <item x="16"/>
        <item x="3"/>
        <item x="18"/>
        <item x="19"/>
      </items>
    </pivotField>
    <pivotField axis="axisRow" compact="0" outline="0" subtotalTop="0" showAll="0" includeNewItemsInFilter="1" defaultSubtotal="0">
      <items count="12">
        <item x="2"/>
        <item x="4"/>
        <item x="6"/>
        <item x="5"/>
        <item x="3"/>
        <item x="1"/>
        <item x="8"/>
        <item x="9"/>
        <item x="0"/>
        <item x="10"/>
        <item x="7"/>
        <item x="11"/>
      </items>
    </pivotField>
    <pivotField axis="axisRow" compact="0" outline="0" subtotalTop="0" showAll="0" includeNewItemsInFilter="1" defaultSubtotal="0">
      <items count="9">
        <item x="8"/>
        <item x="2"/>
        <item x="0"/>
        <item x="1"/>
        <item x="4"/>
        <item x="5"/>
        <item x="6"/>
        <item x="3"/>
        <item x="7"/>
      </items>
    </pivotField>
    <pivotField axis="axisRow" compact="0" outline="0" subtotalTop="0" showAll="0" includeNewItemsInFilter="1" defaultSubtotal="0">
      <items count="3">
        <item x="2"/>
        <item x="1"/>
        <item x="0"/>
      </items>
    </pivotField>
    <pivotField axis="axisCol" compact="0" outline="0" subtotalTop="0" showAll="0" includeNewItemsInFilter="1" sortType="ascending" rankBy="0" defaultSubtotal="0">
      <items count="14">
        <item x="9"/>
        <item x="10"/>
        <item x="11"/>
        <item x="12"/>
        <item x="8"/>
        <item x="0"/>
        <item x="1"/>
        <item x="2"/>
        <item x="3"/>
        <item x="4"/>
        <item x="5"/>
        <item x="6"/>
        <item x="7"/>
        <item h="1" x="13"/>
      </items>
    </pivotField>
    <pivotField compact="0" outline="0" subtotalTop="0" showAll="0" includeNewItemsInFilter="1">
      <items count="80">
        <item x="0"/>
        <item x="73"/>
        <item x="30"/>
        <item x="14"/>
        <item x="6"/>
        <item x="39"/>
        <item x="22"/>
        <item x="60"/>
        <item x="47"/>
        <item x="68"/>
        <item x="25"/>
        <item x="9"/>
        <item x="1"/>
        <item x="34"/>
        <item x="17"/>
        <item x="55"/>
        <item x="42"/>
        <item x="77"/>
        <item x="63"/>
        <item x="50"/>
        <item x="74"/>
        <item x="31"/>
        <item x="15"/>
        <item x="7"/>
        <item x="40"/>
        <item x="23"/>
        <item x="61"/>
        <item x="48"/>
        <item x="69"/>
        <item x="26"/>
        <item x="10"/>
        <item x="2"/>
        <item x="35"/>
        <item x="18"/>
        <item x="56"/>
        <item x="43"/>
        <item x="70"/>
        <item x="27"/>
        <item x="11"/>
        <item x="3"/>
        <item x="36"/>
        <item x="19"/>
        <item x="57"/>
        <item x="44"/>
        <item x="64"/>
        <item x="51"/>
        <item x="75"/>
        <item x="32"/>
        <item x="16"/>
        <item x="8"/>
        <item x="41"/>
        <item x="24"/>
        <item x="62"/>
        <item x="49"/>
        <item x="71"/>
        <item x="28"/>
        <item x="12"/>
        <item x="4"/>
        <item x="37"/>
        <item x="20"/>
        <item x="58"/>
        <item x="45"/>
        <item x="65"/>
        <item x="52"/>
        <item x="66"/>
        <item x="53"/>
        <item x="72"/>
        <item x="29"/>
        <item x="13"/>
        <item x="5"/>
        <item x="38"/>
        <item x="21"/>
        <item x="59"/>
        <item x="46"/>
        <item x="67"/>
        <item x="33"/>
        <item x="54"/>
        <item x="76"/>
        <item x="78"/>
        <item t="default"/>
      </items>
    </pivotField>
    <pivotField name="Type" axis="axisRow" compact="0" outline="0" subtotalTop="0" showAll="0" includeNewItemsInFilter="1" sortType="ascending" rankBy="0" defaultSubtotal="0">
      <items count="8">
        <item x="0"/>
        <item h="1" x="6"/>
        <item x="4"/>
        <item h="1" x="5"/>
        <item h="1" x="1"/>
        <item h="1" x="2"/>
        <item h="1" x="3"/>
        <item h="1" x="7"/>
      </items>
    </pivotField>
    <pivotField axis="axisRow" compact="0" outline="0" subtotalTop="0" showAll="0" includeNewItemsInFilter="1" sortType="ascending" rankBy="0" defaultSubtotal="0">
      <items count="4">
        <item x="0"/>
        <item x="2"/>
        <item h="1" x="1"/>
        <item h="1" x="3"/>
      </items>
    </pivotField>
    <pivotField dataField="1" compact="0" outline="0" subtotalTop="0" showAll="0" includeNewItemsInFilter="1">
      <items count="1060">
        <item x="463"/>
        <item x="454"/>
        <item x="445"/>
        <item x="436"/>
        <item x="462"/>
        <item x="428"/>
        <item x="453"/>
        <item x="458"/>
        <item x="420"/>
        <item x="444"/>
        <item x="449"/>
        <item x="411"/>
        <item x="435"/>
        <item x="440"/>
        <item x="402"/>
        <item x="427"/>
        <item x="431"/>
        <item x="457"/>
        <item x="419"/>
        <item x="423"/>
        <item x="448"/>
        <item x="393"/>
        <item x="410"/>
        <item x="415"/>
        <item x="382"/>
        <item x="439"/>
        <item x="372"/>
        <item x="401"/>
        <item x="406"/>
        <item x="309"/>
        <item x="430"/>
        <item x="361"/>
        <item x="1056"/>
        <item x="397"/>
        <item x="351"/>
        <item x="299"/>
        <item x="422"/>
        <item x="465"/>
        <item x="1046"/>
        <item x="340"/>
        <item x="391"/>
        <item x="230"/>
        <item x="290"/>
        <item x="414"/>
        <item x="329"/>
        <item x="1037"/>
        <item x="456"/>
        <item x="380"/>
        <item x="507"/>
        <item x="319"/>
        <item x="387"/>
        <item x="219"/>
        <item x="464"/>
        <item x="370"/>
        <item x="280"/>
        <item x="1027"/>
        <item x="405"/>
        <item x="447"/>
        <item x="307"/>
        <item x="498"/>
        <item x="359"/>
        <item x="783"/>
        <item x="1054"/>
        <item x="208"/>
        <item x="1017"/>
        <item x="270"/>
        <item x="455"/>
        <item x="366"/>
        <item x="396"/>
        <item x="70"/>
        <item x="349"/>
        <item x="438"/>
        <item x="297"/>
        <item x="303"/>
        <item x="490"/>
        <item x="1007"/>
        <item x="774"/>
        <item x="355"/>
        <item x="1044"/>
        <item x="261"/>
        <item x="197"/>
        <item x="338"/>
        <item x="446"/>
        <item x="61"/>
        <item x="1057"/>
        <item x="997"/>
        <item x="345"/>
        <item x="228"/>
        <item x="288"/>
        <item x="328"/>
        <item x="141"/>
        <item x="481"/>
        <item x="765"/>
        <item x="251"/>
        <item x="1035"/>
        <item x="461"/>
        <item x="186"/>
        <item x="506"/>
        <item x="334"/>
        <item x="987"/>
        <item x="437"/>
        <item x="52"/>
        <item x="317"/>
        <item x="385"/>
        <item x="1047"/>
        <item x="217"/>
        <item x="421"/>
        <item x="132"/>
        <item x="756"/>
        <item x="278"/>
        <item x="224"/>
        <item x="1025"/>
        <item x="241"/>
        <item x="284"/>
        <item x="324"/>
        <item x="452"/>
        <item x="175"/>
        <item x="375"/>
        <item x="472"/>
        <item x="497"/>
        <item x="502"/>
        <item x="43"/>
        <item x="782"/>
        <item x="429"/>
        <item x="706"/>
        <item x="1038"/>
        <item x="747"/>
        <item x="123"/>
        <item x="313"/>
        <item x="206"/>
        <item x="1015"/>
        <item x="268"/>
        <item x="413"/>
        <item x="213"/>
        <item x="578"/>
        <item x="364"/>
        <item x="274"/>
        <item x="69"/>
        <item x="164"/>
        <item x="443"/>
        <item x="34"/>
        <item x="459"/>
        <item x="301"/>
        <item x="489"/>
        <item x="738"/>
        <item x="493"/>
        <item x="1005"/>
        <item x="1028"/>
        <item x="114"/>
        <item x="773"/>
        <item x="698"/>
        <item x="354"/>
        <item x="778"/>
        <item x="259"/>
        <item x="195"/>
        <item x="202"/>
        <item x="264"/>
        <item x="404"/>
        <item x="570"/>
        <item x="25"/>
        <item x="729"/>
        <item x="60"/>
        <item x="1055"/>
        <item x="153"/>
        <item x="65"/>
        <item x="995"/>
        <item x="343"/>
        <item x="434"/>
        <item x="1018"/>
        <item x="450"/>
        <item x="105"/>
        <item x="689"/>
        <item x="292"/>
        <item x="140"/>
        <item x="480"/>
        <item x="764"/>
        <item x="485"/>
        <item x="249"/>
        <item x="412"/>
        <item x="769"/>
        <item x="184"/>
        <item x="16"/>
        <item x="255"/>
        <item x="191"/>
        <item x="721"/>
        <item x="332"/>
        <item x="137"/>
        <item x="985"/>
        <item x="561"/>
        <item x="713"/>
        <item x="51"/>
        <item x="1008"/>
        <item x="1045"/>
        <item x="96"/>
        <item x="56"/>
        <item x="131"/>
        <item x="755"/>
        <item x="426"/>
        <item x="222"/>
        <item x="441"/>
        <item x="7"/>
        <item x="239"/>
        <item x="282"/>
        <item x="322"/>
        <item x="476"/>
        <item x="760"/>
        <item x="245"/>
        <item x="173"/>
        <item x="403"/>
        <item x="128"/>
        <item x="998"/>
        <item x="180"/>
        <item x="471"/>
        <item x="501"/>
        <item x="42"/>
        <item x="552"/>
        <item x="395"/>
        <item x="87"/>
        <item x="705"/>
        <item x="1036"/>
        <item x="746"/>
        <item x="122"/>
        <item x="47"/>
        <item x="311"/>
        <item x="211"/>
        <item x="418"/>
        <item x="577"/>
        <item x="751"/>
        <item x="272"/>
        <item x="432"/>
        <item x="988"/>
        <item x="235"/>
        <item x="119"/>
        <item x="384"/>
        <item x="162"/>
        <item x="666"/>
        <item x="33"/>
        <item x="169"/>
        <item x="543"/>
        <item x="737"/>
        <item x="467"/>
        <item x="78"/>
        <item x="1026"/>
        <item x="113"/>
        <item x="38"/>
        <item x="697"/>
        <item x="777"/>
        <item x="701"/>
        <item x="742"/>
        <item x="460"/>
        <item x="374"/>
        <item x="200"/>
        <item x="263"/>
        <item x="658"/>
        <item x="409"/>
        <item x="569"/>
        <item x="110"/>
        <item x="24"/>
        <item x="424"/>
        <item x="728"/>
        <item x="534"/>
        <item x="151"/>
        <item x="64"/>
        <item x="142"/>
        <item x="310"/>
        <item x="158"/>
        <item x="394"/>
        <item x="1016"/>
        <item x="29"/>
        <item x="104"/>
        <item x="688"/>
        <item x="363"/>
        <item x="484"/>
        <item x="733"/>
        <item x="1058"/>
        <item x="768"/>
        <item x="693"/>
        <item x="15"/>
        <item x="253"/>
        <item x="189"/>
        <item x="451"/>
        <item x="720"/>
        <item x="101"/>
        <item x="136"/>
        <item x="383"/>
        <item x="525"/>
        <item x="400"/>
        <item x="560"/>
        <item x="1006"/>
        <item x="565"/>
        <item x="416"/>
        <item x="133"/>
        <item x="353"/>
        <item x="20"/>
        <item x="95"/>
        <item x="392"/>
        <item x="55"/>
        <item x="147"/>
        <item x="300"/>
        <item x="6"/>
        <item x="684"/>
        <item x="144"/>
        <item x="475"/>
        <item x="759"/>
        <item x="373"/>
        <item x="1048"/>
        <item x="243"/>
        <item x="92"/>
        <item x="516"/>
        <item x="342"/>
        <item x="127"/>
        <item x="996"/>
        <item x="178"/>
        <item x="11"/>
        <item x="381"/>
        <item x="442"/>
        <item x="124"/>
        <item x="551"/>
        <item x="649"/>
        <item x="673"/>
        <item x="308"/>
        <item x="86"/>
        <item x="556"/>
        <item x="407"/>
        <item x="709"/>
        <item x="46"/>
        <item x="362"/>
        <item x="232"/>
        <item x="1050"/>
        <item x="677"/>
        <item x="291"/>
        <item x="135"/>
        <item x="331"/>
        <item x="750"/>
        <item x="986"/>
        <item x="371"/>
        <item x="2"/>
        <item x="83"/>
        <item x="233"/>
        <item x="118"/>
        <item x="665"/>
        <item x="509"/>
        <item x="167"/>
        <item x="115"/>
        <item x="542"/>
        <item x="352"/>
        <item x="466"/>
        <item x="77"/>
        <item x="433"/>
        <item x="640"/>
        <item x="37"/>
        <item x="321"/>
        <item x="547"/>
        <item x="298"/>
        <item x="390"/>
        <item x="360"/>
        <item x="398"/>
        <item x="221"/>
        <item x="741"/>
        <item x="126"/>
        <item x="281"/>
        <item x="1040"/>
        <item x="1029"/>
        <item x="74"/>
        <item x="657"/>
        <item x="109"/>
        <item x="573"/>
        <item x="341"/>
        <item x="533"/>
        <item x="106"/>
        <item x="143"/>
        <item x="379"/>
        <item x="156"/>
        <item x="500"/>
        <item x="350"/>
        <item x="28"/>
        <item x="538"/>
        <item x="785"/>
        <item x="425"/>
        <item x="732"/>
        <item x="231"/>
        <item x="631"/>
        <item x="117"/>
        <item x="289"/>
        <item x="692"/>
        <item x="330"/>
        <item x="210"/>
        <item x="138"/>
        <item x="1019"/>
        <item x="854"/>
        <item x="271"/>
        <item x="1031"/>
        <item x="100"/>
        <item x="369"/>
        <item x="524"/>
        <item x="339"/>
        <item x="97"/>
        <item x="653"/>
        <item x="72"/>
        <item x="508"/>
        <item x="564"/>
        <item x="134"/>
        <item x="19"/>
        <item x="724"/>
        <item x="529"/>
        <item x="145"/>
        <item x="320"/>
        <item x="306"/>
        <item x="492"/>
        <item x="1009"/>
        <item x="108"/>
        <item x="776"/>
        <item x="220"/>
        <item x="683"/>
        <item x="622"/>
        <item x="417"/>
        <item x="358"/>
        <item x="129"/>
        <item x="279"/>
        <item x="262"/>
        <item x="1021"/>
        <item x="199"/>
        <item x="91"/>
        <item x="386"/>
        <item x="515"/>
        <item x="845"/>
        <item x="388"/>
        <item x="10"/>
        <item x="88"/>
        <item x="716"/>
        <item x="125"/>
        <item x="648"/>
        <item x="520"/>
        <item x="63"/>
        <item x="499"/>
        <item x="555"/>
        <item x="977"/>
        <item x="999"/>
        <item x="348"/>
        <item x="1053"/>
        <item x="784"/>
        <item x="318"/>
        <item x="99"/>
        <item x="676"/>
        <item x="376"/>
        <item x="296"/>
        <item x="120"/>
        <item x="483"/>
        <item x="377"/>
        <item x="767"/>
        <item x="613"/>
        <item x="209"/>
        <item x="1011"/>
        <item x="252"/>
        <item x="302"/>
        <item x="269"/>
        <item x="1"/>
        <item x="82"/>
        <item x="408"/>
        <item x="188"/>
        <item x="836"/>
        <item x="79"/>
        <item x="116"/>
        <item x="511"/>
        <item x="71"/>
        <item x="337"/>
        <item x="989"/>
        <item x="365"/>
        <item x="639"/>
        <item x="715"/>
        <item x="54"/>
        <item x="546"/>
        <item x="644"/>
        <item x="367"/>
        <item x="669"/>
        <item x="491"/>
        <item x="90"/>
        <item x="1001"/>
        <item x="1043"/>
        <item x="111"/>
        <item x="775"/>
        <item x="758"/>
        <item x="227"/>
        <item x="604"/>
        <item x="73"/>
        <item x="260"/>
        <item x="242"/>
        <item x="287"/>
        <item x="198"/>
        <item x="327"/>
        <item x="304"/>
        <item x="827"/>
        <item x="293"/>
        <item x="177"/>
        <item x="107"/>
        <item x="399"/>
        <item x="356"/>
        <item x="474"/>
        <item x="661"/>
        <item x="1052"/>
        <item x="505"/>
        <item x="62"/>
        <item x="45"/>
        <item x="978"/>
        <item x="537"/>
        <item x="991"/>
        <item x="81"/>
        <item x="630"/>
        <item x="974"/>
        <item x="708"/>
        <item x="749"/>
        <item x="635"/>
        <item x="102"/>
        <item x="316"/>
        <item x="139"/>
        <item x="1034"/>
        <item x="853"/>
        <item x="482"/>
        <item x="595"/>
        <item x="766"/>
        <item x="250"/>
        <item x="344"/>
        <item x="216"/>
        <item x="819"/>
        <item x="580"/>
        <item x="346"/>
        <item x="277"/>
        <item x="187"/>
        <item x="229"/>
        <item x="1051"/>
        <item x="98"/>
        <item x="652"/>
        <item x="294"/>
        <item x="283"/>
        <item x="166"/>
        <item x="981"/>
        <item x="36"/>
        <item x="528"/>
        <item x="714"/>
        <item x="53"/>
        <item x="740"/>
        <item x="1042"/>
        <item x="496"/>
        <item x="333"/>
        <item x="93"/>
        <item x="700"/>
        <item x="621"/>
        <item x="335"/>
        <item x="781"/>
        <item x="130"/>
        <item x="1024"/>
        <item x="757"/>
        <item x="810"/>
        <item x="587"/>
        <item x="626"/>
        <item x="240"/>
        <item x="844"/>
        <item x="205"/>
        <item x="849"/>
        <item x="267"/>
        <item x="89"/>
        <item x="176"/>
        <item x="572"/>
        <item x="27"/>
        <item x="218"/>
        <item x="225"/>
        <item x="519"/>
        <item x="1041"/>
        <item x="473"/>
        <item x="273"/>
        <item x="731"/>
        <item x="323"/>
        <item x="155"/>
        <item x="68"/>
        <item x="285"/>
        <item x="44"/>
        <item x="325"/>
        <item x="389"/>
        <item x="1033"/>
        <item x="975"/>
        <item x="84"/>
        <item x="801"/>
        <item x="707"/>
        <item x="1014"/>
        <item x="691"/>
        <item x="748"/>
        <item x="121"/>
        <item x="612"/>
        <item x="488"/>
        <item x="503"/>
        <item x="772"/>
        <item x="617"/>
        <item x="579"/>
        <item x="18"/>
        <item x="835"/>
        <item x="80"/>
        <item x="258"/>
        <item x="312"/>
        <item x="194"/>
        <item x="723"/>
        <item x="510"/>
        <item x="314"/>
        <item x="840"/>
        <item x="378"/>
        <item x="165"/>
        <item x="207"/>
        <item x="563"/>
        <item x="1032"/>
        <item x="35"/>
        <item x="214"/>
        <item x="643"/>
        <item x="792"/>
        <item x="275"/>
        <item x="1004"/>
        <item x="739"/>
        <item x="1023"/>
        <item x="75"/>
        <item x="59"/>
        <item x="682"/>
        <item x="112"/>
        <item x="699"/>
        <item x="603"/>
        <item x="9"/>
        <item x="479"/>
        <item x="763"/>
        <item x="608"/>
        <item x="368"/>
        <item x="494"/>
        <item x="248"/>
        <item x="571"/>
        <item x="779"/>
        <item x="26"/>
        <item x="183"/>
        <item x="831"/>
        <item x="1022"/>
        <item x="994"/>
        <item x="730"/>
        <item x="254"/>
        <item x="154"/>
        <item x="554"/>
        <item x="196"/>
        <item x="675"/>
        <item x="203"/>
        <item x="1013"/>
        <item x="305"/>
        <item x="265"/>
        <item x="634"/>
        <item x="103"/>
        <item x="712"/>
        <item x="50"/>
        <item x="690"/>
        <item x="357"/>
        <item x="66"/>
        <item x="818"/>
        <item x="754"/>
        <item x="599"/>
        <item x="17"/>
        <item x="238"/>
        <item x="984"/>
        <item x="722"/>
        <item x="486"/>
        <item x="823"/>
        <item x="1012"/>
        <item x="668"/>
        <item x="1003"/>
        <item x="172"/>
        <item x="244"/>
        <item x="562"/>
        <item x="770"/>
        <item x="545"/>
        <item x="347"/>
        <item x="470"/>
        <item x="256"/>
        <item x="185"/>
        <item x="1049"/>
        <item x="223"/>
        <item x="192"/>
        <item x="94"/>
        <item x="681"/>
        <item x="41"/>
        <item x="295"/>
        <item x="809"/>
        <item x="586"/>
        <item x="625"/>
        <item x="704"/>
        <item x="8"/>
        <item x="745"/>
        <item x="848"/>
        <item x="591"/>
        <item x="57"/>
        <item x="660"/>
        <item x="979"/>
        <item x="1002"/>
        <item x="993"/>
        <item x="814"/>
        <item x="576"/>
        <item x="336"/>
        <item x="536"/>
        <item x="234"/>
        <item x="477"/>
        <item x="553"/>
        <item x="761"/>
        <item x="161"/>
        <item x="674"/>
        <item x="246"/>
        <item x="32"/>
        <item x="85"/>
        <item x="800"/>
        <item x="174"/>
        <item x="212"/>
        <item x="181"/>
        <item x="736"/>
        <item x="1039"/>
        <item x="226"/>
        <item x="286"/>
        <item x="696"/>
        <item x="616"/>
        <item x="992"/>
        <item x="326"/>
        <item x="983"/>
        <item x="805"/>
        <item x="582"/>
        <item x="710"/>
        <item x="48"/>
        <item x="839"/>
        <item x="527"/>
        <item x="667"/>
        <item x="504"/>
        <item x="568"/>
        <item x="791"/>
        <item x="23"/>
        <item x="752"/>
        <item x="544"/>
        <item x="727"/>
        <item x="76"/>
        <item x="150"/>
        <item x="236"/>
        <item x="315"/>
        <item x="982"/>
        <item x="163"/>
        <item x="1030"/>
        <item x="201"/>
        <item x="170"/>
        <item x="796"/>
        <item x="215"/>
        <item x="687"/>
        <item x="607"/>
        <item x="468"/>
        <item x="276"/>
        <item x="39"/>
        <item x="518"/>
        <item x="659"/>
        <item x="14"/>
        <item x="830"/>
        <item x="976"/>
        <item x="702"/>
        <item x="535"/>
        <item x="743"/>
        <item x="719"/>
        <item x="651"/>
        <item x="495"/>
        <item x="559"/>
        <item x="574"/>
        <item x="787"/>
        <item x="780"/>
        <item x="1020"/>
        <item x="680"/>
        <item x="152"/>
        <item x="190"/>
        <item x="159"/>
        <item x="598"/>
        <item x="204"/>
        <item x="266"/>
        <item x="30"/>
        <item x="5"/>
        <item x="822"/>
        <item x="734"/>
        <item x="526"/>
        <item x="67"/>
        <item x="694"/>
        <item x="642"/>
        <item x="550"/>
        <item x="672"/>
        <item x="1010"/>
        <item x="487"/>
        <item x="566"/>
        <item x="771"/>
        <item x="21"/>
        <item x="590"/>
        <item x="971"/>
        <item x="725"/>
        <item x="257"/>
        <item x="179"/>
        <item x="148"/>
        <item x="193"/>
        <item x="517"/>
        <item x="813"/>
        <item x="685"/>
        <item x="650"/>
        <item x="664"/>
        <item x="1000"/>
        <item x="58"/>
        <item x="541"/>
        <item x="12"/>
        <item x="962"/>
        <item x="633"/>
        <item x="717"/>
        <item x="856"/>
        <item x="478"/>
        <item x="762"/>
        <item x="804"/>
        <item x="581"/>
        <item x="247"/>
        <item x="557"/>
        <item x="168"/>
        <item x="182"/>
        <item x="678"/>
        <item x="656"/>
        <item x="990"/>
        <item x="953"/>
        <item x="3"/>
        <item x="532"/>
        <item x="641"/>
        <item x="711"/>
        <item x="49"/>
        <item x="795"/>
        <item x="624"/>
        <item x="753"/>
        <item x="237"/>
        <item x="548"/>
        <item x="944"/>
        <item x="847"/>
        <item x="670"/>
        <item x="980"/>
        <item x="157"/>
        <item x="171"/>
        <item x="523"/>
        <item x="469"/>
        <item x="40"/>
        <item x="786"/>
        <item x="935"/>
        <item x="632"/>
        <item x="703"/>
        <item x="744"/>
        <item x="615"/>
        <item x="855"/>
        <item x="662"/>
        <item x="539"/>
        <item x="575"/>
        <item x="838"/>
        <item x="514"/>
        <item x="926"/>
        <item x="146"/>
        <item x="160"/>
        <item x="31"/>
        <item x="647"/>
        <item x="735"/>
        <item x="654"/>
        <item x="695"/>
        <item x="623"/>
        <item x="917"/>
        <item x="606"/>
        <item x="970"/>
        <item x="530"/>
        <item x="846"/>
        <item x="829"/>
        <item x="567"/>
        <item x="22"/>
        <item x="908"/>
        <item x="726"/>
        <item x="149"/>
        <item x="961"/>
        <item x="638"/>
        <item x="686"/>
        <item x="597"/>
        <item x="521"/>
        <item x="614"/>
        <item x="899"/>
        <item x="821"/>
        <item x="13"/>
        <item x="966"/>
        <item x="837"/>
        <item x="718"/>
        <item x="952"/>
        <item x="890"/>
        <item x="558"/>
        <item x="679"/>
        <item x="512"/>
        <item x="881"/>
        <item x="605"/>
        <item x="812"/>
        <item x="589"/>
        <item x="957"/>
        <item x="629"/>
        <item x="4"/>
        <item x="0"/>
        <item x="645"/>
        <item x="943"/>
        <item x="852"/>
        <item x="828"/>
        <item x="872"/>
        <item x="549"/>
        <item x="671"/>
        <item x="948"/>
        <item x="934"/>
        <item x="803"/>
        <item x="863"/>
        <item x="596"/>
        <item x="620"/>
        <item x="820"/>
        <item x="636"/>
        <item x="925"/>
        <item x="939"/>
        <item x="843"/>
        <item x="663"/>
        <item x="794"/>
        <item x="540"/>
        <item x="916"/>
        <item x="930"/>
        <item x="811"/>
        <item x="588"/>
        <item x="611"/>
        <item x="655"/>
        <item x="834"/>
        <item x="907"/>
        <item x="627"/>
        <item x="531"/>
        <item x="921"/>
        <item x="850"/>
        <item x="802"/>
        <item x="898"/>
        <item x="912"/>
        <item x="602"/>
        <item x="965"/>
        <item x="826"/>
        <item x="522"/>
        <item x="889"/>
        <item x="618"/>
        <item x="793"/>
        <item x="903"/>
        <item x="841"/>
        <item x="880"/>
        <item x="956"/>
        <item x="594"/>
        <item x="894"/>
        <item x="513"/>
        <item x="817"/>
        <item x="871"/>
        <item x="646"/>
        <item x="609"/>
        <item x="947"/>
        <item x="885"/>
        <item x="862"/>
        <item x="832"/>
        <item x="876"/>
        <item x="808"/>
        <item x="585"/>
        <item x="938"/>
        <item x="867"/>
        <item x="600"/>
        <item x="637"/>
        <item x="824"/>
        <item x="929"/>
        <item x="799"/>
        <item x="858"/>
        <item x="920"/>
        <item x="592"/>
        <item x="815"/>
        <item x="790"/>
        <item x="628"/>
        <item x="911"/>
        <item x="851"/>
        <item x="902"/>
        <item x="806"/>
        <item x="583"/>
        <item x="619"/>
        <item x="973"/>
        <item x="893"/>
        <item x="842"/>
        <item x="797"/>
        <item x="884"/>
        <item x="964"/>
        <item x="610"/>
        <item x="875"/>
        <item x="788"/>
        <item x="833"/>
        <item x="866"/>
        <item x="955"/>
        <item x="857"/>
        <item x="601"/>
        <item x="972"/>
        <item x="946"/>
        <item x="825"/>
        <item x="937"/>
        <item x="963"/>
        <item x="593"/>
        <item x="816"/>
        <item x="928"/>
        <item x="954"/>
        <item x="919"/>
        <item x="807"/>
        <item x="584"/>
        <item x="945"/>
        <item x="910"/>
        <item x="936"/>
        <item x="798"/>
        <item x="901"/>
        <item x="969"/>
        <item x="927"/>
        <item x="892"/>
        <item x="789"/>
        <item x="883"/>
        <item x="918"/>
        <item x="960"/>
        <item x="874"/>
        <item x="909"/>
        <item x="951"/>
        <item x="865"/>
        <item x="900"/>
        <item x="942"/>
        <item x="891"/>
        <item x="967"/>
        <item x="882"/>
        <item x="933"/>
        <item x="873"/>
        <item x="958"/>
        <item x="924"/>
        <item x="864"/>
        <item x="915"/>
        <item x="949"/>
        <item x="906"/>
        <item x="940"/>
        <item x="897"/>
        <item x="931"/>
        <item x="888"/>
        <item x="922"/>
        <item x="879"/>
        <item x="870"/>
        <item x="913"/>
        <item x="861"/>
        <item x="904"/>
        <item x="968"/>
        <item x="895"/>
        <item x="959"/>
        <item x="886"/>
        <item x="877"/>
        <item x="950"/>
        <item x="868"/>
        <item x="941"/>
        <item x="859"/>
        <item x="932"/>
        <item x="923"/>
        <item x="914"/>
        <item x="905"/>
        <item x="896"/>
        <item x="887"/>
        <item x="878"/>
        <item x="869"/>
        <item x="860"/>
        <item t="default"/>
      </items>
    </pivotField>
  </pivotFields>
  <rowFields count="8">
    <field x="3"/>
    <field x="4"/>
    <field x="5"/>
    <field x="7"/>
    <field x="6"/>
    <field x="10"/>
    <field x="11"/>
    <field x="1"/>
  </rowFields>
  <rowItems count="20">
    <i>
      <x/>
      <x v="18"/>
      <x/>
      <x v="2"/>
      <x v="2"/>
      <x/>
      <x/>
      <x v="1"/>
    </i>
    <i>
      <x v="1"/>
      <x v="19"/>
      <x v="11"/>
      <x v="1"/>
      <x v="8"/>
      <x v="2"/>
      <x v="1"/>
      <x v="150"/>
    </i>
    <i>
      <x v="2"/>
      <x v="2"/>
      <x v="8"/>
      <x v="2"/>
      <x v="2"/>
      <x/>
      <x/>
      <x v="1"/>
    </i>
    <i>
      <x v="3"/>
      <x v="6"/>
      <x v="1"/>
      <x v="1"/>
      <x v="7"/>
      <x v="2"/>
      <x v="1"/>
      <x v="13"/>
    </i>
    <i>
      <x v="4"/>
      <x v="8"/>
      <x v="1"/>
      <x v="1"/>
      <x v="7"/>
      <x v="2"/>
      <x v="1"/>
      <x v="41"/>
    </i>
    <i>
      <x v="5"/>
      <x v="10"/>
      <x v="1"/>
      <x v="1"/>
      <x v="7"/>
      <x v="2"/>
      <x v="1"/>
      <x v="68"/>
    </i>
    <i>
      <x v="6"/>
      <x v="1"/>
      <x v="5"/>
      <x v="2"/>
      <x v="2"/>
      <x/>
      <x/>
      <x v="1"/>
    </i>
    <i>
      <x v="7"/>
      <x v="13"/>
      <x v="3"/>
      <x v="1"/>
      <x v="1"/>
      <x v="2"/>
      <x v="1"/>
      <x v="101"/>
    </i>
    <i>
      <x v="8"/>
      <x v="14"/>
      <x v="1"/>
      <x v="1"/>
      <x v="1"/>
      <x v="2"/>
      <x v="1"/>
      <x v="110"/>
    </i>
    <i>
      <x v="9"/>
      <x v="12"/>
      <x v="3"/>
      <x v="1"/>
      <x v="1"/>
      <x v="2"/>
      <x v="1"/>
      <x v="82"/>
    </i>
    <i>
      <x v="10"/>
      <x v="9"/>
      <x v="4"/>
      <x v="1"/>
      <x v="3"/>
      <x v="2"/>
      <x v="1"/>
      <x v="48"/>
    </i>
    <i>
      <x v="11"/>
      <x v="5"/>
      <x v="1"/>
      <x v="1"/>
      <x v="1"/>
      <x v="2"/>
      <x v="1"/>
      <x v="10"/>
    </i>
    <i>
      <x v="12"/>
      <x v="7"/>
      <x v="2"/>
      <x v="1"/>
      <x v="1"/>
      <x v="2"/>
      <x v="1"/>
      <x v="31"/>
    </i>
    <i>
      <x v="13"/>
      <x v="15"/>
      <x v="6"/>
      <x v="1"/>
      <x v="4"/>
      <x v="2"/>
      <x v="1"/>
      <x v="119"/>
    </i>
    <i>
      <x v="14"/>
      <x v="17"/>
      <x v="7"/>
      <x v="1"/>
      <x v="5"/>
      <x v="2"/>
      <x v="1"/>
      <x v="139"/>
    </i>
    <i>
      <x v="15"/>
      <x v="16"/>
      <x v="9"/>
      <x v="1"/>
      <x v="6"/>
      <x v="2"/>
      <x v="1"/>
      <x v="137"/>
    </i>
    <i>
      <x v="16"/>
      <x v="4"/>
      <x v="10"/>
      <x v="1"/>
      <x v="7"/>
      <x v="2"/>
      <x v="1"/>
      <x v="58"/>
    </i>
    <i>
      <x v="17"/>
      <x v="20"/>
      <x v="3"/>
      <x v="1"/>
      <x v="1"/>
      <x v="2"/>
      <x v="1"/>
      <x v="154"/>
    </i>
    <i>
      <x v="18"/>
      <x v="3"/>
      <x v="5"/>
      <x v="2"/>
      <x v="2"/>
      <x/>
      <x/>
      <x v="1"/>
    </i>
    <i>
      <x v="19"/>
      <x v="11"/>
      <x v="1"/>
      <x v="1"/>
      <x v="7"/>
      <x v="2"/>
      <x v="1"/>
      <x v="80"/>
    </i>
  </rowItems>
  <colFields count="1">
    <field x="8"/>
  </colFields>
  <colItems count="13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</colItems>
  <dataFields count="1">
    <dataField name="Max of Price" fld="12" subtotal="max" baseField="0" baseItem="0" numFmtId="4"/>
  </dataFields>
  <formats count="55">
    <format dxfId="684">
      <pivotArea type="all" dataOnly="0" outline="0" fieldPosition="0"/>
    </format>
    <format dxfId="683">
      <pivotArea type="all" dataOnly="0" outline="0" fieldPosition="0"/>
    </format>
    <format dxfId="682">
      <pivotArea field="2" type="button" dataOnly="0" labelOnly="1" outline="0"/>
    </format>
    <format dxfId="681">
      <pivotArea field="2" type="button" dataOnly="0" labelOnly="1" outline="0"/>
    </format>
    <format dxfId="680">
      <pivotArea dataOnly="0" labelOnly="1" outline="0" fieldPosition="0">
        <references count="1">
          <reference field="8" count="0"/>
        </references>
      </pivotArea>
    </format>
    <format dxfId="679">
      <pivotArea field="8" type="button" dataOnly="0" labelOnly="1" outline="0" axis="axisCol" fieldPosition="0"/>
    </format>
    <format dxfId="678">
      <pivotArea field="8" type="button" dataOnly="0" labelOnly="1" outline="0" axis="axisCol" fieldPosition="0"/>
    </format>
    <format dxfId="677">
      <pivotArea type="topRight" dataOnly="0" labelOnly="1" outline="0" fieldPosition="0"/>
    </format>
    <format dxfId="676">
      <pivotArea type="all" dataOnly="0" outline="0" fieldPosition="0"/>
    </format>
    <format dxfId="675">
      <pivotArea field="2" type="button" dataOnly="0" labelOnly="1" outline="0"/>
    </format>
    <format dxfId="674">
      <pivotArea type="origin" dataOnly="0" labelOnly="1" outline="0" fieldPosition="0"/>
    </format>
    <format dxfId="673">
      <pivotArea field="2" type="button" dataOnly="0" labelOnly="1" outline="0"/>
    </format>
    <format dxfId="672">
      <pivotArea field="3" type="button" dataOnly="0" labelOnly="1" outline="0" axis="axisRow" fieldPosition="0"/>
    </format>
    <format dxfId="671">
      <pivotArea field="7" type="button" dataOnly="0" labelOnly="1" outline="0" axis="axisRow" fieldPosition="3"/>
    </format>
    <format dxfId="670">
      <pivotArea field="6" type="button" dataOnly="0" labelOnly="1" outline="0" axis="axisRow" fieldPosition="4"/>
    </format>
    <format dxfId="669">
      <pivotArea dataOnly="0" labelOnly="1" outline="0" fieldPosition="0">
        <references count="1">
          <reference field="8" count="0"/>
        </references>
      </pivotArea>
    </format>
    <format dxfId="668">
      <pivotArea field="8" type="button" dataOnly="0" labelOnly="1" outline="0" axis="axisCol" fieldPosition="0"/>
    </format>
    <format dxfId="667">
      <pivotArea dataOnly="0" labelOnly="1" outline="0" fieldPosition="0">
        <references count="1">
          <reference field="3" count="0"/>
        </references>
      </pivotArea>
    </format>
    <format dxfId="666">
      <pivotArea outline="0" fieldPosition="0">
        <references count="2">
          <reference field="3" count="1" selected="0">
            <x v="20"/>
          </reference>
          <reference field="8" count="1" selected="0">
            <x v="13"/>
          </reference>
        </references>
      </pivotArea>
    </format>
    <format dxfId="665">
      <pivotArea type="origin" dataOnly="0" labelOnly="1" outline="0" fieldPosition="0"/>
    </format>
    <format dxfId="664">
      <pivotArea field="3" type="button" dataOnly="0" labelOnly="1" outline="0" axis="axisRow" fieldPosition="0"/>
    </format>
    <format dxfId="663">
      <pivotArea field="4" type="button" dataOnly="0" labelOnly="1" outline="0" axis="axisRow" fieldPosition="1"/>
    </format>
    <format dxfId="662">
      <pivotArea field="5" type="button" dataOnly="0" labelOnly="1" outline="0" axis="axisRow" fieldPosition="2"/>
    </format>
    <format dxfId="661">
      <pivotArea field="7" type="button" dataOnly="0" labelOnly="1" outline="0" axis="axisRow" fieldPosition="3"/>
    </format>
    <format dxfId="660">
      <pivotArea field="6" type="button" dataOnly="0" labelOnly="1" outline="0" axis="axisRow" fieldPosition="4"/>
    </format>
    <format dxfId="659">
      <pivotArea field="10" type="button" dataOnly="0" labelOnly="1" outline="0" axis="axisRow" fieldPosition="5"/>
    </format>
    <format dxfId="658">
      <pivotArea field="11" type="button" dataOnly="0" labelOnly="1" outline="0" axis="axisRow" fieldPosition="6"/>
    </format>
    <format dxfId="657">
      <pivotArea field="1" type="button" dataOnly="0" labelOnly="1" outline="0" axis="axisRow" fieldPosition="7"/>
    </format>
    <format dxfId="656">
      <pivotArea field="8" type="button" dataOnly="0" labelOnly="1" outline="0" axis="axisCol" fieldPosition="0"/>
    </format>
    <format dxfId="655">
      <pivotArea dataOnly="0" labelOnly="1" outline="0" fieldPosition="0">
        <references count="1">
          <reference field="8" count="0"/>
        </references>
      </pivotArea>
    </format>
    <format dxfId="654">
      <pivotArea type="origin" dataOnly="0" labelOnly="1" outline="0" fieldPosition="0"/>
    </format>
    <format dxfId="653">
      <pivotArea field="3" type="button" dataOnly="0" labelOnly="1" outline="0" axis="axisRow" fieldPosition="0"/>
    </format>
    <format dxfId="652">
      <pivotArea field="4" type="button" dataOnly="0" labelOnly="1" outline="0" axis="axisRow" fieldPosition="1"/>
    </format>
    <format dxfId="651">
      <pivotArea field="5" type="button" dataOnly="0" labelOnly="1" outline="0" axis="axisRow" fieldPosition="2"/>
    </format>
    <format dxfId="650">
      <pivotArea field="7" type="button" dataOnly="0" labelOnly="1" outline="0" axis="axisRow" fieldPosition="3"/>
    </format>
    <format dxfId="649">
      <pivotArea field="6" type="button" dataOnly="0" labelOnly="1" outline="0" axis="axisRow" fieldPosition="4"/>
    </format>
    <format dxfId="648">
      <pivotArea field="10" type="button" dataOnly="0" labelOnly="1" outline="0" axis="axisRow" fieldPosition="5"/>
    </format>
    <format dxfId="647">
      <pivotArea field="11" type="button" dataOnly="0" labelOnly="1" outline="0" axis="axisRow" fieldPosition="6"/>
    </format>
    <format dxfId="646">
      <pivotArea field="1" type="button" dataOnly="0" labelOnly="1" outline="0" axis="axisRow" fieldPosition="7"/>
    </format>
    <format dxfId="645">
      <pivotArea field="8" type="button" dataOnly="0" labelOnly="1" outline="0" axis="axisCol" fieldPosition="0"/>
    </format>
    <format dxfId="644">
      <pivotArea dataOnly="0" labelOnly="1" outline="0" fieldPosition="0">
        <references count="1">
          <reference field="8" count="0"/>
        </references>
      </pivotArea>
    </format>
    <format dxfId="643">
      <pivotArea outline="0" fieldPosition="0"/>
    </format>
    <format dxfId="642">
      <pivotArea dataOnly="0" labelOnly="1" outline="0" fieldPosition="0">
        <references count="1">
          <reference field="3" count="0"/>
        </references>
      </pivotArea>
    </format>
    <format dxfId="641">
      <pivotArea dataOnly="0" labelOnly="1" outline="0" fieldPosition="0">
        <references count="3">
          <reference field="3" count="0" selected="0"/>
          <reference field="4" count="0" selected="0"/>
          <reference field="5" count="0"/>
        </references>
      </pivotArea>
    </format>
    <format dxfId="640">
      <pivotArea dataOnly="0" labelOnly="1" outline="0" fieldPosition="0">
        <references count="4">
          <reference field="3" count="0" selected="0"/>
          <reference field="4" count="0" selected="0"/>
          <reference field="5" count="0" selected="0"/>
          <reference field="7" count="0"/>
        </references>
      </pivotArea>
    </format>
    <format dxfId="639">
      <pivotArea dataOnly="0" labelOnly="1" outline="0" fieldPosition="0">
        <references count="5">
          <reference field="3" count="0" selected="0"/>
          <reference field="4" count="0" selected="0"/>
          <reference field="5" count="0" selected="0"/>
          <reference field="6" count="0"/>
          <reference field="7" count="0" selected="0"/>
        </references>
      </pivotArea>
    </format>
    <format dxfId="638">
      <pivotArea dataOnly="0" labelOnly="1" outline="0" fieldPosition="0">
        <references count="6"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/>
        </references>
      </pivotArea>
    </format>
    <format dxfId="637">
      <pivotArea dataOnly="0" labelOnly="1" outline="0" fieldPosition="0">
        <references count="7"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 selected="0"/>
          <reference field="11" count="0"/>
        </references>
      </pivotArea>
    </format>
    <format dxfId="636">
      <pivotArea dataOnly="0" labelOnly="1" outline="0" fieldPosition="0">
        <references count="8">
          <reference field="1" count="0"/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 selected="0"/>
          <reference field="11" count="0" selected="0"/>
        </references>
      </pivotArea>
    </format>
    <format dxfId="635">
      <pivotArea dataOnly="0" labelOnly="1" outline="0" fieldPosition="0">
        <references count="2">
          <reference field="3" count="0" selected="0"/>
          <reference field="4" count="0"/>
        </references>
      </pivotArea>
    </format>
    <format dxfId="634">
      <pivotArea outline="0" fieldPosition="0"/>
    </format>
    <format dxfId="633">
      <pivotArea outline="0" fieldPosition="0"/>
    </format>
    <format dxfId="632">
      <pivotArea dataOnly="0" labelOnly="1" outline="0" fieldPosition="0">
        <references count="1">
          <reference field="8" count="0"/>
        </references>
      </pivotArea>
    </format>
    <format dxfId="631">
      <pivotArea field="8" type="button" dataOnly="0" labelOnly="1" outline="0" axis="axisCol" fieldPosition="0"/>
    </format>
    <format dxfId="630">
      <pivotArea outline="0" fieldPosition="0"/>
    </format>
  </formats>
  <conditionalFormats count="10">
    <conditionalFormat priority="8">
      <pivotAreas count="1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30" selected="0"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32"/>
              <x v="33"/>
              <x v="34"/>
              <x v="35"/>
              <x v="36"/>
              <x v="37"/>
              <x v="38"/>
              <x v="39"/>
              <x v="40"/>
              <x v="41"/>
              <x v="62"/>
              <x v="63"/>
              <x v="64"/>
              <x v="65"/>
              <x v="66"/>
              <x v="67"/>
              <x v="68"/>
              <x v="69"/>
              <x v="70"/>
              <x v="71"/>
            </reference>
            <reference field="3" count="3" selected="0">
              <x v="3"/>
              <x v="4"/>
              <x v="5"/>
            </reference>
            <reference field="4" count="3" selected="0">
              <x v="6"/>
              <x v="8"/>
              <x v="10"/>
            </reference>
            <reference field="5" count="1" selected="0">
              <x v="1"/>
            </reference>
            <reference field="6" count="1" selected="0">
              <x v="7"/>
            </reference>
            <reference field="7" count="1" selected="0">
              <x v="1"/>
            </reference>
            <reference field="10" count="5" selected="0">
              <x v="2"/>
              <x v="3"/>
              <x v="4"/>
              <x v="5"/>
              <x v="6"/>
            </reference>
            <reference field="11" count="2" selected="0">
              <x v="1"/>
              <x v="2"/>
            </reference>
          </references>
        </pivotArea>
      </pivotAreas>
    </conditionalFormat>
    <conditionalFormat priority="9">
      <pivotAreas count="1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106" selected="0">
              <x v="2"/>
              <x v="3"/>
              <x v="4"/>
              <x v="5"/>
              <x v="6"/>
              <x v="7"/>
              <x v="8"/>
              <x v="9"/>
              <x v="10"/>
              <x v="11"/>
              <x v="22"/>
              <x v="23"/>
              <x v="24"/>
              <x v="25"/>
              <x v="26"/>
              <x v="27"/>
              <x v="28"/>
              <x v="29"/>
              <x v="30"/>
              <x v="31"/>
              <x v="42"/>
              <x v="43"/>
              <x v="44"/>
              <x v="45"/>
              <x v="46"/>
              <x v="47"/>
              <x v="48"/>
              <x v="49"/>
              <x v="50"/>
              <x v="51"/>
              <x v="52"/>
              <x v="53"/>
              <x v="54"/>
              <x v="55"/>
              <x v="56"/>
              <x v="57"/>
              <x v="58"/>
              <x v="59"/>
              <x v="60"/>
              <x v="61"/>
              <x v="82"/>
              <x v="83"/>
              <x v="84"/>
              <x v="85"/>
              <x v="86"/>
              <x v="87"/>
              <x v="88"/>
              <x v="89"/>
              <x v="90"/>
              <x v="91"/>
              <x v="92"/>
              <x v="93"/>
              <x v="94"/>
              <x v="95"/>
              <x v="96"/>
              <x v="97"/>
              <x v="98"/>
              <x v="99"/>
              <x v="100"/>
              <x v="101"/>
              <x v="102"/>
              <x v="103"/>
              <x v="104"/>
              <x v="105"/>
              <x v="106"/>
              <x v="107"/>
              <x v="108"/>
              <x v="109"/>
              <x v="110"/>
              <x v="111"/>
              <x v="112"/>
              <x v="113"/>
              <x v="114"/>
              <x v="115"/>
              <x v="116"/>
              <x v="117"/>
              <x v="118"/>
              <x v="119"/>
              <x v="120"/>
              <x v="121"/>
              <x v="122"/>
              <x v="123"/>
              <x v="124"/>
              <x v="125"/>
              <x v="126"/>
              <x v="127"/>
              <x v="128"/>
              <x v="129"/>
              <x v="130"/>
              <x v="131"/>
              <x v="132"/>
              <x v="133"/>
              <x v="134"/>
              <x v="135"/>
              <x v="136"/>
              <x v="137"/>
              <x v="138"/>
              <x v="139"/>
              <x v="140"/>
              <x v="141"/>
              <x v="142"/>
              <x v="143"/>
              <x v="144"/>
              <x v="145"/>
              <x v="146"/>
              <x v="147"/>
            </reference>
            <reference field="3" count="10" selected="0">
              <x v="7"/>
              <x v="8"/>
              <x v="9"/>
              <x v="10"/>
              <x v="11"/>
              <x v="12"/>
              <x v="13"/>
              <x v="14"/>
              <x v="15"/>
              <x v="16"/>
            </reference>
            <reference field="4" count="10" selected="0">
              <x v="4"/>
              <x v="5"/>
              <x v="7"/>
              <x v="9"/>
              <x v="12"/>
              <x v="13"/>
              <x v="14"/>
              <x v="15"/>
              <x v="16"/>
              <x v="17"/>
            </reference>
            <reference field="5" count="8" selected="0">
              <x v="1"/>
              <x v="2"/>
              <x v="3"/>
              <x v="4"/>
              <x v="6"/>
              <x v="7"/>
              <x v="9"/>
              <x v="10"/>
            </reference>
            <reference field="6" count="6" selected="0">
              <x v="1"/>
              <x v="3"/>
              <x v="4"/>
              <x v="5"/>
              <x v="6"/>
              <x v="7"/>
            </reference>
            <reference field="7" count="1" selected="0">
              <x v="1"/>
            </reference>
            <reference field="10" count="6" selected="0">
              <x v="1"/>
              <x v="2"/>
              <x v="3"/>
              <x v="4"/>
              <x v="5"/>
              <x v="6"/>
            </reference>
            <reference field="11" count="2" selected="0">
              <x v="1"/>
              <x v="2"/>
            </reference>
          </references>
        </pivotArea>
      </pivotAreas>
    </conditionalFormat>
    <conditionalFormat priority="10">
      <pivotAreas count="2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6" selected="0">
              <x v="72"/>
              <x v="75"/>
              <x v="76"/>
              <x v="79"/>
              <x v="80"/>
              <x v="81"/>
            </reference>
            <reference field="3" count="1" selected="0">
              <x v="19"/>
            </reference>
            <reference field="4" count="1" selected="0">
              <x v="11"/>
            </reference>
            <reference field="5" count="1" selected="0">
              <x v="1"/>
            </reference>
            <reference field="6" count="1" selected="0">
              <x v="7"/>
            </reference>
            <reference field="7" count="1" selected="0">
              <x v="1"/>
            </reference>
            <reference field="10" count="3" selected="0">
              <x v="2"/>
              <x v="3"/>
              <x v="4"/>
            </reference>
            <reference field="11" count="2" selected="0">
              <x v="1"/>
              <x v="2"/>
            </reference>
          </references>
        </pivotArea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1" selected="0">
              <x v="74"/>
            </reference>
            <reference field="3" count="1" selected="0">
              <x v="19"/>
            </reference>
            <reference field="4" count="1" selected="0">
              <x v="11"/>
            </reference>
            <reference field="5" count="1" selected="0">
              <x v="1"/>
            </reference>
            <reference field="6" count="1" selected="0">
              <x v="7"/>
            </reference>
            <reference field="7" count="1" selected="0">
              <x v="1"/>
            </reference>
            <reference field="10" count="1" selected="0">
              <x v="5"/>
            </reference>
            <reference field="11" count="1" selected="0">
              <x v="1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1" selected="0">
              <x v="1"/>
            </reference>
            <reference field="3" count="1" selected="0">
              <x v="18"/>
            </reference>
            <reference field="4" count="1" selected="0">
              <x v="3"/>
            </reference>
            <reference field="5" count="1" selected="0">
              <x v="5"/>
            </reference>
            <reference field="6" count="1" selected="0">
              <x v="2"/>
            </reference>
            <reference field="7" count="1" selected="0">
              <x v="2"/>
            </reference>
            <reference field="10" count="1" selected="0">
              <x v="0"/>
            </reference>
            <reference field="11" count="1" selected="0">
              <x v="0"/>
            </reference>
          </references>
        </pivotArea>
      </pivotAreas>
    </conditionalFormat>
    <conditionalFormat priority="14">
      <pivotAreas count="1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1" selected="0">
              <x v="1"/>
            </reference>
            <reference field="3" count="1" selected="0">
              <x v="6"/>
            </reference>
            <reference field="4" count="1" selected="0">
              <x v="1"/>
            </reference>
            <reference field="5" count="1" selected="0">
              <x v="5"/>
            </reference>
            <reference field="6" count="1" selected="0">
              <x v="2"/>
            </reference>
            <reference field="7" count="1" selected="0">
              <x v="2"/>
            </reference>
            <reference field="10" count="1" selected="0">
              <x v="0"/>
            </reference>
            <reference field="11" count="1" selected="0">
              <x v="0"/>
            </reference>
          </references>
        </pivotArea>
      </pivotAreas>
    </conditionalFormat>
    <conditionalFormat priority="66">
      <pivotAreas count="1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1" selected="0">
              <x v="1"/>
            </reference>
            <reference field="3" count="1" selected="0">
              <x v="2"/>
            </reference>
            <reference field="4" count="1" selected="0">
              <x v="2"/>
            </reference>
            <reference field="5" count="1" selected="0">
              <x v="8"/>
            </reference>
            <reference field="6" count="1" selected="0">
              <x v="2"/>
            </reference>
            <reference field="7" count="1" selected="0">
              <x v="2"/>
            </reference>
            <reference field="10" count="1" selected="0">
              <x v="0"/>
            </reference>
            <reference field="11" count="1" selected="0">
              <x v="0"/>
            </reference>
          </references>
        </pivotArea>
      </pivotAreas>
    </conditionalFormat>
    <conditionalFormat priority="7">
      <pivotAreas count="1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3" selected="0">
              <x v="148"/>
              <x v="149"/>
              <x v="150"/>
            </reference>
            <reference field="3" count="1" selected="0">
              <x v="1"/>
            </reference>
            <reference field="4" count="1" selected="0">
              <x v="19"/>
            </reference>
            <reference field="5" count="1" selected="0">
              <x v="11"/>
            </reference>
            <reference field="6" count="1" selected="0">
              <x v="8"/>
            </reference>
            <reference field="7" count="1" selected="0">
              <x v="1"/>
            </reference>
            <reference field="10" count="3" selected="0">
              <x v="2"/>
              <x v="3"/>
              <x v="6"/>
            </reference>
            <reference field="11" count="1" selected="0">
              <x v="1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1" selected="0">
              <x v="1"/>
            </reference>
            <reference field="3" count="1" selected="0">
              <x v="0"/>
            </reference>
            <reference field="4" count="1" selected="0">
              <x v="18"/>
            </reference>
            <reference field="5" count="1" selected="0">
              <x v="0"/>
            </reference>
            <reference field="6" count="1" selected="0">
              <x v="2"/>
            </reference>
            <reference field="7" count="1" selected="0">
              <x v="2"/>
            </reference>
            <reference field="10" count="1" selected="0">
              <x v="0"/>
            </reference>
            <reference field="11" count="1" selected="0">
              <x v="0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7">
            <reference field="4294967294" count="1" selected="0">
              <x v="0"/>
            </reference>
            <reference field="3" count="1" selected="0">
              <x v="19"/>
            </reference>
            <reference field="4" count="1" selected="0">
              <x v="11"/>
            </reference>
            <reference field="5" count="1" selected="0">
              <x v="1"/>
            </reference>
            <reference field="6" count="1" selected="0">
              <x v="7"/>
            </reference>
            <reference field="7" count="1" selected="0">
              <x v="1"/>
            </reference>
            <reference field="10" count="1" selected="0">
              <x v="6"/>
            </reference>
          </references>
        </pivotArea>
      </pivotAreas>
    </conditionalFormat>
    <conditionalFormat priority="1">
      <pivotAreas count="2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1" selected="0">
              <x v="73"/>
            </reference>
            <reference field="3" count="1" selected="0">
              <x v="19"/>
            </reference>
            <reference field="4" count="1" selected="0">
              <x v="11"/>
            </reference>
            <reference field="5" count="1" selected="0">
              <x v="1"/>
            </reference>
            <reference field="6" count="1" selected="0">
              <x v="7"/>
            </reference>
            <reference field="7" count="1" selected="0">
              <x v="1"/>
            </reference>
            <reference field="10" count="1" selected="0">
              <x v="5"/>
            </reference>
            <reference field="11" count="1" selected="0">
              <x v="2"/>
            </reference>
          </references>
        </pivotArea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2" selected="0">
              <x v="77"/>
              <x v="78"/>
            </reference>
            <reference field="3" count="1" selected="0">
              <x v="19"/>
            </reference>
            <reference field="4" count="1" selected="0">
              <x v="11"/>
            </reference>
            <reference field="5" count="1" selected="0">
              <x v="1"/>
            </reference>
            <reference field="6" count="1" selected="0">
              <x v="7"/>
            </reference>
            <reference field="7" count="1" selected="0">
              <x v="1"/>
            </reference>
            <reference field="10" count="1" selected="0">
              <x v="6"/>
            </reference>
            <reference field="11" count="2" selected="0">
              <x v="1"/>
              <x v="2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3.xml><?xml version="1.0" encoding="utf-8"?>
<pivotTableDefinition xmlns="http://schemas.openxmlformats.org/spreadsheetml/2006/main" name="xSPPivot" cacheId="1452" dataOnRows="1" applyNumberFormats="0" applyBorderFormats="0" applyFontFormats="0" applyPatternFormats="0" applyAlignmentFormats="0" applyWidthHeightFormats="1" dataCaption="Data" updatedVersion="4" minRefreshableVersion="3" asteriskTotals="1" showDrill="0" showMemberPropertyTips="0" rowGrandTotals="0" colGrandTotals="0" itemPrintTitles="1" createdVersion="3" indent="0" compact="0" compactData="0" gridDropZones="1">
  <location ref="B9:Q13" firstHeaderRow="1" firstDataRow="2" firstDataCol="8"/>
  <pivotFields count="13">
    <pivotField compact="0" outline="0" subtotalTop="0" showAll="0" includeNewItemsInFilter="1"/>
    <pivotField name="SKU" axis="axisRow" compact="0" outline="0" subtotalTop="0" showAll="0" includeNewItemsInFilter="1" defaultSubtotal="0">
      <items count="19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ubtotalTop="0" showAll="0" includeNewItemsInFilter="1" rankBy="0" defaultSubtotal="0">
      <items count="2">
        <item x="1"/>
        <item x="0"/>
      </items>
    </pivotField>
    <pivotField axis="axisRow" compact="0" outline="0" subtotalTop="0" showAll="0" includeNewItemsInFilter="1" sortType="ascending" rankBy="0" defaultSubtotal="0">
      <items count="4">
        <item x="0"/>
        <item x="1"/>
        <item x="2"/>
        <item h="1" x="3"/>
      </items>
    </pivotField>
    <pivotField axis="axisRow" compact="0" outline="0" subtotalTop="0" showAll="0" includeNewItemsInFilter="1" defaultSubtotal="0">
      <items count="4">
        <item x="3"/>
        <item x="2"/>
        <item x="0"/>
        <item x="1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Col" compact="0" outline="0" subtotalTop="0" showAll="0" includeNewItemsInFilter="1" sortType="ascending" rankBy="0" defaultSubtotal="0">
      <items count="9">
        <item x="0"/>
        <item x="1"/>
        <item x="2"/>
        <item x="3"/>
        <item x="4"/>
        <item x="5"/>
        <item x="6"/>
        <item x="7"/>
        <item h="1" x="8"/>
      </items>
    </pivotField>
    <pivotField compact="0" outline="0" subtotalTop="0" showAll="0" includeNewItemsInFilter="1"/>
    <pivotField name="Type" axis="axisRow" compact="0" outline="0" subtotalTop="0" showAll="0" includeNewItemsInFilter="1" sortType="ascending" rankBy="0" defaultSubtotal="0">
      <items count="4">
        <item x="1"/>
        <item h="1" x="2"/>
        <item h="1" x="0"/>
        <item h="1" x="3"/>
      </items>
    </pivotField>
    <pivotField axis="axisRow" compact="0" outline="0" subtotalTop="0" showAll="0" includeNewItemsInFilter="1" sortType="ascending" rankBy="0" defaultSubtotal="0">
      <items count="3">
        <item x="1"/>
        <item h="1" x="0"/>
        <item h="1" x="2"/>
      </items>
    </pivotField>
    <pivotField dataField="1" compact="0" outline="0" subtotalTop="0" showAll="0" includeNewItemsInFilter="1"/>
  </pivotFields>
  <rowFields count="8">
    <field x="3"/>
    <field x="4"/>
    <field x="5"/>
    <field x="7"/>
    <field x="6"/>
    <field x="10"/>
    <field x="11"/>
    <field x="1"/>
  </rowFields>
  <rowItems count="3">
    <i>
      <x/>
      <x v="2"/>
      <x v="1"/>
      <x v="1"/>
      <x v="1"/>
      <x/>
      <x/>
      <x v="5"/>
    </i>
    <i>
      <x v="1"/>
      <x v="3"/>
      <x v="1"/>
      <x v="1"/>
      <x v="1"/>
      <x/>
      <x/>
      <x v="11"/>
    </i>
    <i>
      <x v="2"/>
      <x v="1"/>
      <x v="1"/>
      <x v="1"/>
      <x v="1"/>
      <x/>
      <x/>
      <x v="17"/>
    </i>
  </rowItems>
  <colFields count="1">
    <field x="8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Max of Price" fld="12" subtotal="max" baseField="0" baseItem="0" numFmtId="4"/>
  </dataFields>
  <formats count="51">
    <format dxfId="602">
      <pivotArea type="all" dataOnly="0" outline="0" fieldPosition="0"/>
    </format>
    <format dxfId="601">
      <pivotArea type="all" dataOnly="0" outline="0" fieldPosition="0"/>
    </format>
    <format dxfId="600">
      <pivotArea field="2" type="button" dataOnly="0" labelOnly="1" outline="0"/>
    </format>
    <format dxfId="599">
      <pivotArea field="2" type="button" dataOnly="0" labelOnly="1" outline="0"/>
    </format>
    <format dxfId="598">
      <pivotArea dataOnly="0" labelOnly="1" outline="0" fieldPosition="0">
        <references count="1">
          <reference field="8" count="0"/>
        </references>
      </pivotArea>
    </format>
    <format dxfId="597">
      <pivotArea field="8" type="button" dataOnly="0" labelOnly="1" outline="0" axis="axisCol" fieldPosition="0"/>
    </format>
    <format dxfId="596">
      <pivotArea field="8" type="button" dataOnly="0" labelOnly="1" outline="0" axis="axisCol" fieldPosition="0"/>
    </format>
    <format dxfId="595">
      <pivotArea type="topRight" dataOnly="0" labelOnly="1" outline="0" fieldPosition="0"/>
    </format>
    <format dxfId="594">
      <pivotArea type="all" dataOnly="0" outline="0" fieldPosition="0"/>
    </format>
    <format dxfId="593">
      <pivotArea field="2" type="button" dataOnly="0" labelOnly="1" outline="0"/>
    </format>
    <format dxfId="592">
      <pivotArea type="origin" dataOnly="0" labelOnly="1" outline="0" fieldPosition="0"/>
    </format>
    <format dxfId="591">
      <pivotArea field="2" type="button" dataOnly="0" labelOnly="1" outline="0"/>
    </format>
    <format dxfId="590">
      <pivotArea field="3" type="button" dataOnly="0" labelOnly="1" outline="0" axis="axisRow" fieldPosition="0"/>
    </format>
    <format dxfId="589">
      <pivotArea field="7" type="button" dataOnly="0" labelOnly="1" outline="0" axis="axisRow" fieldPosition="3"/>
    </format>
    <format dxfId="588">
      <pivotArea field="6" type="button" dataOnly="0" labelOnly="1" outline="0" axis="axisRow" fieldPosition="4"/>
    </format>
    <format dxfId="587">
      <pivotArea dataOnly="0" labelOnly="1" outline="0" fieldPosition="0">
        <references count="1">
          <reference field="8" count="0"/>
        </references>
      </pivotArea>
    </format>
    <format dxfId="586">
      <pivotArea dataOnly="0" labelOnly="1" outline="0" fieldPosition="0">
        <references count="1">
          <reference field="3" count="0"/>
        </references>
      </pivotArea>
    </format>
    <format dxfId="585">
      <pivotArea outline="0" fieldPosition="0">
        <references count="2">
          <reference field="3" count="1" selected="0">
            <x v="3"/>
          </reference>
          <reference field="8" count="1" selected="0">
            <x v="8"/>
          </reference>
        </references>
      </pivotArea>
    </format>
    <format dxfId="584">
      <pivotArea type="origin" dataOnly="0" labelOnly="1" outline="0" fieldPosition="0"/>
    </format>
    <format dxfId="583">
      <pivotArea field="3" type="button" dataOnly="0" labelOnly="1" outline="0" axis="axisRow" fieldPosition="0"/>
    </format>
    <format dxfId="582">
      <pivotArea field="4" type="button" dataOnly="0" labelOnly="1" outline="0" axis="axisRow" fieldPosition="1"/>
    </format>
    <format dxfId="581">
      <pivotArea field="5" type="button" dataOnly="0" labelOnly="1" outline="0" axis="axisRow" fieldPosition="2"/>
    </format>
    <format dxfId="580">
      <pivotArea field="7" type="button" dataOnly="0" labelOnly="1" outline="0" axis="axisRow" fieldPosition="3"/>
    </format>
    <format dxfId="579">
      <pivotArea field="6" type="button" dataOnly="0" labelOnly="1" outline="0" axis="axisRow" fieldPosition="4"/>
    </format>
    <format dxfId="578">
      <pivotArea field="10" type="button" dataOnly="0" labelOnly="1" outline="0" axis="axisRow" fieldPosition="5"/>
    </format>
    <format dxfId="577">
      <pivotArea field="11" type="button" dataOnly="0" labelOnly="1" outline="0" axis="axisRow" fieldPosition="6"/>
    </format>
    <format dxfId="576">
      <pivotArea field="1" type="button" dataOnly="0" labelOnly="1" outline="0" axis="axisRow" fieldPosition="7"/>
    </format>
    <format dxfId="575">
      <pivotArea field="8" type="button" dataOnly="0" labelOnly="1" outline="0" axis="axisCol" fieldPosition="0"/>
    </format>
    <format dxfId="574">
      <pivotArea dataOnly="0" labelOnly="1" outline="0" fieldPosition="0">
        <references count="1">
          <reference field="8" count="0"/>
        </references>
      </pivotArea>
    </format>
    <format dxfId="573">
      <pivotArea type="origin" dataOnly="0" labelOnly="1" outline="0" fieldPosition="0"/>
    </format>
    <format dxfId="572">
      <pivotArea field="3" type="button" dataOnly="0" labelOnly="1" outline="0" axis="axisRow" fieldPosition="0"/>
    </format>
    <format dxfId="571">
      <pivotArea field="4" type="button" dataOnly="0" labelOnly="1" outline="0" axis="axisRow" fieldPosition="1"/>
    </format>
    <format dxfId="570">
      <pivotArea field="5" type="button" dataOnly="0" labelOnly="1" outline="0" axis="axisRow" fieldPosition="2"/>
    </format>
    <format dxfId="569">
      <pivotArea field="7" type="button" dataOnly="0" labelOnly="1" outline="0" axis="axisRow" fieldPosition="3"/>
    </format>
    <format dxfId="568">
      <pivotArea field="6" type="button" dataOnly="0" labelOnly="1" outline="0" axis="axisRow" fieldPosition="4"/>
    </format>
    <format dxfId="567">
      <pivotArea field="10" type="button" dataOnly="0" labelOnly="1" outline="0" axis="axisRow" fieldPosition="5"/>
    </format>
    <format dxfId="566">
      <pivotArea field="11" type="button" dataOnly="0" labelOnly="1" outline="0" axis="axisRow" fieldPosition="6"/>
    </format>
    <format dxfId="565">
      <pivotArea field="1" type="button" dataOnly="0" labelOnly="1" outline="0" axis="axisRow" fieldPosition="7"/>
    </format>
    <format dxfId="564">
      <pivotArea field="8" type="button" dataOnly="0" labelOnly="1" outline="0" axis="axisCol" fieldPosition="0"/>
    </format>
    <format dxfId="563">
      <pivotArea dataOnly="0" labelOnly="1" outline="0" fieldPosition="0">
        <references count="1">
          <reference field="8" count="0"/>
        </references>
      </pivotArea>
    </format>
    <format dxfId="562">
      <pivotArea dataOnly="0" labelOnly="1" outline="0" fieldPosition="0">
        <references count="1">
          <reference field="3" count="0"/>
        </references>
      </pivotArea>
    </format>
    <format dxfId="561">
      <pivotArea outline="0" fieldPosition="0"/>
    </format>
    <format dxfId="560">
      <pivotArea outline="0" fieldPosition="0"/>
    </format>
    <format dxfId="559">
      <pivotArea dataOnly="0" labelOnly="1" outline="0" fieldPosition="0">
        <references count="1">
          <reference field="3" count="0"/>
        </references>
      </pivotArea>
    </format>
    <format dxfId="558">
      <pivotArea dataOnly="0" labelOnly="1" outline="0" fieldPosition="0">
        <references count="2">
          <reference field="3" count="0" selected="0"/>
          <reference field="4" count="0"/>
        </references>
      </pivotArea>
    </format>
    <format dxfId="557">
      <pivotArea dataOnly="0" labelOnly="1" outline="0" fieldPosition="0">
        <references count="3">
          <reference field="3" count="0" selected="0"/>
          <reference field="4" count="0" selected="0"/>
          <reference field="5" count="0"/>
        </references>
      </pivotArea>
    </format>
    <format dxfId="556">
      <pivotArea dataOnly="0" labelOnly="1" outline="0" fieldPosition="0">
        <references count="4">
          <reference field="3" count="0" selected="0"/>
          <reference field="4" count="0" selected="0"/>
          <reference field="5" count="0" selected="0"/>
          <reference field="7" count="0"/>
        </references>
      </pivotArea>
    </format>
    <format dxfId="555">
      <pivotArea dataOnly="0" labelOnly="1" outline="0" fieldPosition="0">
        <references count="5">
          <reference field="3" count="0" selected="0"/>
          <reference field="4" count="0" selected="0"/>
          <reference field="5" count="0" selected="0"/>
          <reference field="6" count="0"/>
          <reference field="7" count="0" selected="0"/>
        </references>
      </pivotArea>
    </format>
    <format dxfId="554">
      <pivotArea dataOnly="0" labelOnly="1" outline="0" fieldPosition="0">
        <references count="6"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/>
        </references>
      </pivotArea>
    </format>
    <format dxfId="553">
      <pivotArea dataOnly="0" labelOnly="1" outline="0" fieldPosition="0">
        <references count="7"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 selected="0"/>
          <reference field="11" count="0"/>
        </references>
      </pivotArea>
    </format>
    <format dxfId="552">
      <pivotArea dataOnly="0" labelOnly="1" outline="0" fieldPosition="0">
        <references count="8">
          <reference field="1" count="0"/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 selected="0"/>
          <reference field="11" count="0" selected="0"/>
        </references>
      </pivotArea>
    </format>
  </formats>
  <conditionalFormats count="1">
    <conditionalFormat priority="5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4.xml><?xml version="1.0" encoding="utf-8"?>
<pivotTableDefinition xmlns="http://schemas.openxmlformats.org/spreadsheetml/2006/main" name="TrafficPivot" cacheId="1452" dataOnRows="1" applyNumberFormats="0" applyBorderFormats="0" applyFontFormats="0" applyPatternFormats="0" applyAlignmentFormats="0" applyWidthHeightFormats="1" dataCaption="Data" updatedVersion="4" minRefreshableVersion="3" asteriskTotals="1" showDrill="0" showMemberPropertyTips="0" rowGrandTotals="0" colGrandTotals="0" itemPrintTitles="1" createdVersion="3" indent="0" compact="0" compactData="0" gridDropZones="1">
  <location ref="B9:Q13" firstHeaderRow="1" firstDataRow="2" firstDataCol="8"/>
  <pivotFields count="13">
    <pivotField compact="0" outline="0" subtotalTop="0" showAll="0" includeNewItemsInFilter="1">
      <items count="146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t="default"/>
      </items>
    </pivotField>
    <pivotField name="SKU" axis="axisRow" compact="0" outline="0" subtotalTop="0" showAll="0" includeNewItemsInFilter="1" defaultSubtotal="0">
      <items count="19">
        <item x="18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</items>
    </pivotField>
    <pivotField compact="0" outline="0" subtotalTop="0" showAll="0" includeNewItemsInFilter="1" rankBy="0" defaultSubtotal="0">
      <items count="2">
        <item x="1"/>
        <item x="0"/>
      </items>
    </pivotField>
    <pivotField axis="axisRow" compact="0" outline="0" subtotalTop="0" showAll="0" includeNewItemsInFilter="1" sortType="ascending" rankBy="0" defaultSubtotal="0">
      <items count="4">
        <item x="0"/>
        <item x="1"/>
        <item x="2"/>
        <item h="1" x="3"/>
      </items>
    </pivotField>
    <pivotField axis="axisRow" compact="0" outline="0" subtotalTop="0" showAll="0" includeNewItemsInFilter="1" defaultSubtotal="0">
      <items count="4">
        <item x="3"/>
        <item x="2"/>
        <item x="0"/>
        <item x="1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Col" compact="0" outline="0" subtotalTop="0" showAll="0" includeNewItemsInFilter="1" sortType="ascending" rankBy="0" defaultSubtotal="0">
      <items count="9">
        <item x="0"/>
        <item x="1"/>
        <item x="2"/>
        <item x="3"/>
        <item x="4"/>
        <item x="5"/>
        <item x="6"/>
        <item x="7"/>
        <item h="1" x="8"/>
      </items>
    </pivotField>
    <pivotField compact="0" outline="0" subtotalTop="0" showAll="0" includeNewItemsInFilter="1">
      <items count="10">
        <item x="5"/>
        <item x="0"/>
        <item x="6"/>
        <item x="1"/>
        <item x="2"/>
        <item x="7"/>
        <item x="3"/>
        <item x="4"/>
        <item x="8"/>
        <item t="default"/>
      </items>
    </pivotField>
    <pivotField name="Type" axis="axisRow" compact="0" outline="0" subtotalTop="0" showAll="0" includeNewItemsInFilter="1" sortType="ascending" rankBy="0" defaultSubtotal="0">
      <items count="4">
        <item x="1"/>
        <item h="1" x="2"/>
        <item h="1" x="0"/>
        <item h="1" x="3"/>
      </items>
    </pivotField>
    <pivotField axis="axisRow" compact="0" outline="0" subtotalTop="0" showAll="0" includeNewItemsInFilter="1" sortType="ascending" rankBy="0" defaultSubtotal="0">
      <items count="3">
        <item x="1"/>
        <item h="1" x="0"/>
        <item h="1" x="2"/>
      </items>
    </pivotField>
    <pivotField dataField="1" compact="0" outline="0" subtotalTop="0" showAll="0" includeNewItemsInFilter="1">
      <items count="82">
        <item x="39"/>
        <item x="34"/>
        <item x="29"/>
        <item x="38"/>
        <item x="24"/>
        <item x="33"/>
        <item x="19"/>
        <item x="28"/>
        <item x="14"/>
        <item x="23"/>
        <item x="37"/>
        <item x="9"/>
        <item x="18"/>
        <item x="32"/>
        <item x="4"/>
        <item x="13"/>
        <item x="79"/>
        <item x="27"/>
        <item x="35"/>
        <item x="8"/>
        <item x="74"/>
        <item x="22"/>
        <item x="30"/>
        <item x="3"/>
        <item x="69"/>
        <item x="78"/>
        <item x="17"/>
        <item x="25"/>
        <item x="64"/>
        <item x="73"/>
        <item x="12"/>
        <item x="20"/>
        <item x="59"/>
        <item x="68"/>
        <item x="7"/>
        <item x="15"/>
        <item x="54"/>
        <item x="63"/>
        <item x="2"/>
        <item x="36"/>
        <item x="77"/>
        <item x="10"/>
        <item x="49"/>
        <item x="58"/>
        <item x="31"/>
        <item x="72"/>
        <item x="5"/>
        <item x="44"/>
        <item x="53"/>
        <item x="26"/>
        <item x="67"/>
        <item x="0"/>
        <item x="75"/>
        <item x="48"/>
        <item x="21"/>
        <item x="62"/>
        <item x="70"/>
        <item x="43"/>
        <item x="16"/>
        <item x="57"/>
        <item x="65"/>
        <item x="11"/>
        <item x="52"/>
        <item x="60"/>
        <item x="6"/>
        <item x="47"/>
        <item x="55"/>
        <item x="1"/>
        <item x="42"/>
        <item x="76"/>
        <item x="50"/>
        <item x="71"/>
        <item x="45"/>
        <item x="66"/>
        <item x="40"/>
        <item x="61"/>
        <item x="56"/>
        <item x="51"/>
        <item x="46"/>
        <item x="41"/>
        <item x="80"/>
        <item t="default"/>
      </items>
    </pivotField>
  </pivotFields>
  <rowFields count="8">
    <field x="3"/>
    <field x="4"/>
    <field x="5"/>
    <field x="7"/>
    <field x="6"/>
    <field x="10"/>
    <field x="11"/>
    <field x="1"/>
  </rowFields>
  <rowItems count="3">
    <i>
      <x/>
      <x v="2"/>
      <x v="1"/>
      <x v="1"/>
      <x v="1"/>
      <x/>
      <x/>
      <x v="5"/>
    </i>
    <i>
      <x v="1"/>
      <x v="3"/>
      <x v="1"/>
      <x v="1"/>
      <x v="1"/>
      <x/>
      <x/>
      <x v="11"/>
    </i>
    <i>
      <x v="2"/>
      <x v="1"/>
      <x v="1"/>
      <x v="1"/>
      <x v="1"/>
      <x/>
      <x/>
      <x v="17"/>
    </i>
  </rowItems>
  <colFields count="1">
    <field x="8"/>
  </colFields>
  <colItems count="8">
    <i>
      <x/>
    </i>
    <i>
      <x v="1"/>
    </i>
    <i>
      <x v="2"/>
    </i>
    <i>
      <x v="3"/>
    </i>
    <i>
      <x v="4"/>
    </i>
    <i>
      <x v="5"/>
    </i>
    <i>
      <x v="6"/>
    </i>
    <i>
      <x v="7"/>
    </i>
  </colItems>
  <dataFields count="1">
    <dataField name="Max of Price" fld="12" subtotal="max" baseField="0" baseItem="0" numFmtId="4"/>
  </dataFields>
  <formats count="51">
    <format dxfId="528">
      <pivotArea type="all" dataOnly="0" outline="0" fieldPosition="0"/>
    </format>
    <format dxfId="527">
      <pivotArea type="all" dataOnly="0" outline="0" fieldPosition="0"/>
    </format>
    <format dxfId="526">
      <pivotArea field="2" type="button" dataOnly="0" labelOnly="1" outline="0"/>
    </format>
    <format dxfId="525">
      <pivotArea field="2" type="button" dataOnly="0" labelOnly="1" outline="0"/>
    </format>
    <format dxfId="524">
      <pivotArea dataOnly="0" labelOnly="1" outline="0" fieldPosition="0">
        <references count="1">
          <reference field="8" count="0"/>
        </references>
      </pivotArea>
    </format>
    <format dxfId="523">
      <pivotArea field="8" type="button" dataOnly="0" labelOnly="1" outline="0" axis="axisCol" fieldPosition="0"/>
    </format>
    <format dxfId="522">
      <pivotArea field="8" type="button" dataOnly="0" labelOnly="1" outline="0" axis="axisCol" fieldPosition="0"/>
    </format>
    <format dxfId="521">
      <pivotArea type="topRight" dataOnly="0" labelOnly="1" outline="0" fieldPosition="0"/>
    </format>
    <format dxfId="520">
      <pivotArea type="all" dataOnly="0" outline="0" fieldPosition="0"/>
    </format>
    <format dxfId="519">
      <pivotArea field="2" type="button" dataOnly="0" labelOnly="1" outline="0"/>
    </format>
    <format dxfId="518">
      <pivotArea type="origin" dataOnly="0" labelOnly="1" outline="0" fieldPosition="0"/>
    </format>
    <format dxfId="517">
      <pivotArea field="2" type="button" dataOnly="0" labelOnly="1" outline="0"/>
    </format>
    <format dxfId="516">
      <pivotArea field="3" type="button" dataOnly="0" labelOnly="1" outline="0" axis="axisRow" fieldPosition="0"/>
    </format>
    <format dxfId="515">
      <pivotArea field="7" type="button" dataOnly="0" labelOnly="1" outline="0" axis="axisRow" fieldPosition="3"/>
    </format>
    <format dxfId="514">
      <pivotArea field="6" type="button" dataOnly="0" labelOnly="1" outline="0" axis="axisRow" fieldPosition="4"/>
    </format>
    <format dxfId="513">
      <pivotArea dataOnly="0" labelOnly="1" outline="0" fieldPosition="0">
        <references count="1">
          <reference field="8" count="0"/>
        </references>
      </pivotArea>
    </format>
    <format dxfId="512">
      <pivotArea dataOnly="0" labelOnly="1" outline="0" fieldPosition="0">
        <references count="1">
          <reference field="3" count="0"/>
        </references>
      </pivotArea>
    </format>
    <format dxfId="511">
      <pivotArea outline="0" fieldPosition="0">
        <references count="2">
          <reference field="3" count="1" selected="0">
            <x v="3"/>
          </reference>
          <reference field="8" count="1" selected="0">
            <x v="8"/>
          </reference>
        </references>
      </pivotArea>
    </format>
    <format dxfId="510">
      <pivotArea type="origin" dataOnly="0" labelOnly="1" outline="0" fieldPosition="0"/>
    </format>
    <format dxfId="509">
      <pivotArea field="3" type="button" dataOnly="0" labelOnly="1" outline="0" axis="axisRow" fieldPosition="0"/>
    </format>
    <format dxfId="508">
      <pivotArea field="4" type="button" dataOnly="0" labelOnly="1" outline="0" axis="axisRow" fieldPosition="1"/>
    </format>
    <format dxfId="507">
      <pivotArea field="5" type="button" dataOnly="0" labelOnly="1" outline="0" axis="axisRow" fieldPosition="2"/>
    </format>
    <format dxfId="506">
      <pivotArea field="7" type="button" dataOnly="0" labelOnly="1" outline="0" axis="axisRow" fieldPosition="3"/>
    </format>
    <format dxfId="505">
      <pivotArea field="6" type="button" dataOnly="0" labelOnly="1" outline="0" axis="axisRow" fieldPosition="4"/>
    </format>
    <format dxfId="504">
      <pivotArea field="10" type="button" dataOnly="0" labelOnly="1" outline="0" axis="axisRow" fieldPosition="5"/>
    </format>
    <format dxfId="503">
      <pivotArea field="11" type="button" dataOnly="0" labelOnly="1" outline="0" axis="axisRow" fieldPosition="6"/>
    </format>
    <format dxfId="502">
      <pivotArea field="1" type="button" dataOnly="0" labelOnly="1" outline="0" axis="axisRow" fieldPosition="7"/>
    </format>
    <format dxfId="501">
      <pivotArea field="8" type="button" dataOnly="0" labelOnly="1" outline="0" axis="axisCol" fieldPosition="0"/>
    </format>
    <format dxfId="500">
      <pivotArea dataOnly="0" labelOnly="1" outline="0" fieldPosition="0">
        <references count="1">
          <reference field="8" count="0"/>
        </references>
      </pivotArea>
    </format>
    <format dxfId="499">
      <pivotArea type="origin" dataOnly="0" labelOnly="1" outline="0" fieldPosition="0"/>
    </format>
    <format dxfId="498">
      <pivotArea field="3" type="button" dataOnly="0" labelOnly="1" outline="0" axis="axisRow" fieldPosition="0"/>
    </format>
    <format dxfId="497">
      <pivotArea field="4" type="button" dataOnly="0" labelOnly="1" outline="0" axis="axisRow" fieldPosition="1"/>
    </format>
    <format dxfId="496">
      <pivotArea field="5" type="button" dataOnly="0" labelOnly="1" outline="0" axis="axisRow" fieldPosition="2"/>
    </format>
    <format dxfId="495">
      <pivotArea field="7" type="button" dataOnly="0" labelOnly="1" outline="0" axis="axisRow" fieldPosition="3"/>
    </format>
    <format dxfId="494">
      <pivotArea field="6" type="button" dataOnly="0" labelOnly="1" outline="0" axis="axisRow" fieldPosition="4"/>
    </format>
    <format dxfId="493">
      <pivotArea field="10" type="button" dataOnly="0" labelOnly="1" outline="0" axis="axisRow" fieldPosition="5"/>
    </format>
    <format dxfId="492">
      <pivotArea field="11" type="button" dataOnly="0" labelOnly="1" outline="0" axis="axisRow" fieldPosition="6"/>
    </format>
    <format dxfId="491">
      <pivotArea field="1" type="button" dataOnly="0" labelOnly="1" outline="0" axis="axisRow" fieldPosition="7"/>
    </format>
    <format dxfId="490">
      <pivotArea field="8" type="button" dataOnly="0" labelOnly="1" outline="0" axis="axisCol" fieldPosition="0"/>
    </format>
    <format dxfId="489">
      <pivotArea dataOnly="0" labelOnly="1" outline="0" fieldPosition="0">
        <references count="1">
          <reference field="8" count="0"/>
        </references>
      </pivotArea>
    </format>
    <format dxfId="488">
      <pivotArea dataOnly="0" labelOnly="1" outline="0" fieldPosition="0">
        <references count="1">
          <reference field="3" count="0"/>
        </references>
      </pivotArea>
    </format>
    <format dxfId="487">
      <pivotArea outline="0" fieldPosition="0"/>
    </format>
    <format dxfId="486">
      <pivotArea outline="0" fieldPosition="0"/>
    </format>
    <format dxfId="485">
      <pivotArea dataOnly="0" labelOnly="1" outline="0" fieldPosition="0">
        <references count="1">
          <reference field="3" count="0"/>
        </references>
      </pivotArea>
    </format>
    <format dxfId="484">
      <pivotArea dataOnly="0" labelOnly="1" outline="0" fieldPosition="0">
        <references count="2">
          <reference field="3" count="0" selected="0"/>
          <reference field="4" count="0"/>
        </references>
      </pivotArea>
    </format>
    <format dxfId="483">
      <pivotArea dataOnly="0" labelOnly="1" outline="0" fieldPosition="0">
        <references count="3">
          <reference field="3" count="0" selected="0"/>
          <reference field="4" count="0" selected="0"/>
          <reference field="5" count="0"/>
        </references>
      </pivotArea>
    </format>
    <format dxfId="482">
      <pivotArea dataOnly="0" labelOnly="1" outline="0" fieldPosition="0">
        <references count="4">
          <reference field="3" count="0" selected="0"/>
          <reference field="4" count="0" selected="0"/>
          <reference field="5" count="0" selected="0"/>
          <reference field="7" count="0"/>
        </references>
      </pivotArea>
    </format>
    <format dxfId="481">
      <pivotArea dataOnly="0" labelOnly="1" outline="0" fieldPosition="0">
        <references count="5">
          <reference field="3" count="0" selected="0"/>
          <reference field="4" count="0" selected="0"/>
          <reference field="5" count="0" selected="0"/>
          <reference field="6" count="0"/>
          <reference field="7" count="0" selected="0"/>
        </references>
      </pivotArea>
    </format>
    <format dxfId="480">
      <pivotArea dataOnly="0" labelOnly="1" outline="0" fieldPosition="0">
        <references count="6"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/>
        </references>
      </pivotArea>
    </format>
    <format dxfId="479">
      <pivotArea dataOnly="0" labelOnly="1" outline="0" fieldPosition="0">
        <references count="7"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 selected="0"/>
          <reference field="11" count="0"/>
        </references>
      </pivotArea>
    </format>
    <format dxfId="478">
      <pivotArea dataOnly="0" labelOnly="1" outline="0" fieldPosition="0">
        <references count="8">
          <reference field="1" count="0"/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 selected="0"/>
          <reference field="11" count="0" selected="0"/>
        </references>
      </pivotArea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5.xml><?xml version="1.0" encoding="utf-8"?>
<pivotTableDefinition xmlns="http://schemas.openxmlformats.org/spreadsheetml/2006/main" name="DDoS_PreventionPivot" cacheId="1453" dataOnRows="1" applyNumberFormats="0" applyBorderFormats="0" applyFontFormats="0" applyPatternFormats="0" applyAlignmentFormats="0" applyWidthHeightFormats="1" dataCaption="Data" updatedVersion="4" minRefreshableVersion="3" asteriskTotals="1" showDrill="0" showMemberPropertyTips="0" rowGrandTotals="0" colGrandTotals="0" itemPrintTitles="1" createdVersion="3" indent="0" compact="0" compactData="0" gridDropZones="1">
  <location ref="B9:R17" firstHeaderRow="1" firstDataRow="2" firstDataCol="8"/>
  <pivotFields count="13">
    <pivotField compact="0" outline="0" subtotalTop="0" showAll="0" includeNewItemsInFilter="1">
      <items count="14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t="default"/>
      </items>
    </pivotField>
    <pivotField name="SKU" axis="axisRow" compact="0" outline="0" subtotalTop="0" showAll="0" includeNewItemsInFilter="1" defaultSubtotal="0">
      <items count="18">
        <item x="17"/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</items>
    </pivotField>
    <pivotField compact="0" outline="0" subtotalTop="0" showAll="0" includeNewItemsInFilter="1" rankBy="0" defaultSubtotal="0">
      <items count="2">
        <item x="1"/>
        <item x="0"/>
      </items>
    </pivotField>
    <pivotField axis="axisRow" compact="0" outline="0" subtotalTop="0" showAll="0" includeNewItemsInFilter="1" sortType="ascending" rankBy="0" defaultSubtotal="0">
      <items count="10">
        <item x="0"/>
        <item x="1"/>
        <item x="2"/>
        <item x="3"/>
        <item x="4"/>
        <item x="5"/>
        <item x="6"/>
        <item x="7"/>
        <item x="8"/>
        <item h="1" x="9"/>
      </items>
    </pivotField>
    <pivotField axis="axisRow" compact="0" outline="0" subtotalTop="0" showAll="0" includeNewItemsInFilter="1" defaultSubtotal="0">
      <items count="10">
        <item x="9"/>
        <item x="0"/>
        <item x="1"/>
        <item x="2"/>
        <item x="3"/>
        <item x="4"/>
        <item x="5"/>
        <item x="6"/>
        <item x="7"/>
        <item x="8"/>
      </items>
    </pivotField>
    <pivotField axis="axisRow" compact="0" outline="0" subtotalTop="0" showAll="0" includeNewItemsInFilter="1" defaultSubtotal="0">
      <items count="3">
        <item x="2"/>
        <item x="0"/>
        <item x="1"/>
      </items>
    </pivotField>
    <pivotField axis="axisRow" compact="0" outline="0" subtotalTop="0" showAll="0" includeNewItemsInFilter="1" defaultSubtotal="0">
      <items count="3">
        <item x="2"/>
        <item x="0"/>
        <item x="1"/>
      </items>
    </pivotField>
    <pivotField axis="axisRow" compact="0" outline="0" subtotalTop="0" showAll="0" includeNewItemsInFilter="1" defaultSubtotal="0">
      <items count="3">
        <item x="2"/>
        <item x="0"/>
        <item x="1"/>
      </items>
    </pivotField>
    <pivotField axis="axisCol" compact="0" outline="0" subtotalTop="0" showAll="0" includeNewItemsInFilter="1" sortType="ascending" rankBy="0" defaultSubtotal="0">
      <items count="10">
        <item x="1"/>
        <item x="2"/>
        <item x="3"/>
        <item x="4"/>
        <item x="5"/>
        <item x="0"/>
        <item x="6"/>
        <item x="7"/>
        <item x="8"/>
        <item h="1" x="9"/>
      </items>
    </pivotField>
    <pivotField compact="0" outline="0" subtotalTop="0" showAll="0" includeNewItemsInFilter="1">
      <items count="12">
        <item x="0"/>
        <item x="6"/>
        <item x="7"/>
        <item x="1"/>
        <item x="8"/>
        <item x="9"/>
        <item x="2"/>
        <item x="3"/>
        <item x="4"/>
        <item x="5"/>
        <item x="10"/>
        <item t="default"/>
      </items>
    </pivotField>
    <pivotField name="Type" axis="axisRow" compact="0" outline="0" subtotalTop="0" showAll="0" includeNewItemsInFilter="1" sortType="ascending" rankBy="0" defaultSubtotal="0">
      <items count="4">
        <item x="0"/>
        <item x="2"/>
        <item h="1" x="1"/>
        <item h="1" x="3"/>
      </items>
    </pivotField>
    <pivotField axis="axisRow" compact="0" outline="0" subtotalTop="0" showAll="0" includeNewItemsInFilter="1" sortType="ascending" rankBy="0" defaultSubtotal="0">
      <items count="6">
        <item x="0"/>
        <item h="1" x="4"/>
        <item h="1" x="3"/>
        <item x="1"/>
        <item h="1" x="2"/>
        <item h="1" x="5"/>
      </items>
    </pivotField>
    <pivotField dataField="1" compact="0" outline="0" subtotalTop="0" showAll="0" includeNewItemsInFilter="1">
      <items count="126">
        <item x="124"/>
        <item x="123"/>
        <item x="122"/>
        <item x="121"/>
        <item x="120"/>
        <item x="119"/>
        <item x="117"/>
        <item x="116"/>
        <item x="115"/>
        <item x="114"/>
        <item x="27"/>
        <item x="24"/>
        <item x="21"/>
        <item x="113"/>
        <item x="118"/>
        <item x="18"/>
        <item x="15"/>
        <item x="112"/>
        <item x="12"/>
        <item x="111"/>
        <item x="53"/>
        <item x="50"/>
        <item x="47"/>
        <item x="25"/>
        <item x="22"/>
        <item x="45"/>
        <item x="19"/>
        <item x="9"/>
        <item x="26"/>
        <item x="16"/>
        <item x="23"/>
        <item x="20"/>
        <item x="42"/>
        <item x="17"/>
        <item x="13"/>
        <item x="110"/>
        <item x="80"/>
        <item x="14"/>
        <item x="77"/>
        <item x="39"/>
        <item x="74"/>
        <item x="71"/>
        <item x="10"/>
        <item x="6"/>
        <item x="51"/>
        <item x="48"/>
        <item x="68"/>
        <item x="11"/>
        <item x="36"/>
        <item x="52"/>
        <item x="43"/>
        <item x="49"/>
        <item x="7"/>
        <item x="46"/>
        <item x="44"/>
        <item x="40"/>
        <item x="65"/>
        <item x="8"/>
        <item x="107"/>
        <item x="104"/>
        <item x="101"/>
        <item x="41"/>
        <item x="78"/>
        <item x="98"/>
        <item x="75"/>
        <item x="37"/>
        <item x="72"/>
        <item x="62"/>
        <item x="33"/>
        <item x="79"/>
        <item x="95"/>
        <item x="69"/>
        <item x="109"/>
        <item x="76"/>
        <item x="38"/>
        <item x="73"/>
        <item x="4"/>
        <item x="70"/>
        <item x="66"/>
        <item x="34"/>
        <item x="5"/>
        <item x="92"/>
        <item x="3"/>
        <item x="67"/>
        <item x="35"/>
        <item x="63"/>
        <item x="105"/>
        <item x="59"/>
        <item x="102"/>
        <item x="99"/>
        <item x="89"/>
        <item x="64"/>
        <item x="106"/>
        <item x="96"/>
        <item x="108"/>
        <item x="103"/>
        <item x="100"/>
        <item x="60"/>
        <item x="31"/>
        <item x="97"/>
        <item x="93"/>
        <item x="61"/>
        <item x="32"/>
        <item x="94"/>
        <item x="30"/>
        <item x="90"/>
        <item x="1"/>
        <item x="86"/>
        <item x="91"/>
        <item x="2"/>
        <item x="57"/>
        <item x="87"/>
        <item x="58"/>
        <item x="88"/>
        <item x="56"/>
        <item x="28"/>
        <item x="29"/>
        <item x="84"/>
        <item x="85"/>
        <item x="83"/>
        <item x="54"/>
        <item x="55"/>
        <item x="81"/>
        <item x="82"/>
        <item x="0"/>
        <item t="default"/>
      </items>
    </pivotField>
  </pivotFields>
  <rowFields count="8">
    <field x="3"/>
    <field x="4"/>
    <field x="5"/>
    <field x="7"/>
    <field x="6"/>
    <field x="10"/>
    <field x="11"/>
    <field x="1"/>
  </rowFields>
  <rowItems count="7">
    <i>
      <x/>
      <x v="1"/>
      <x v="1"/>
      <x v="1"/>
      <x v="1"/>
      <x/>
      <x/>
      <x v="1"/>
    </i>
    <i>
      <x v="1"/>
      <x v="2"/>
      <x v="2"/>
      <x v="2"/>
      <x v="2"/>
      <x v="1"/>
      <x v="3"/>
      <x v="3"/>
    </i>
    <i>
      <x v="2"/>
      <x v="3"/>
      <x v="2"/>
      <x v="2"/>
      <x v="2"/>
      <x v="1"/>
      <x v="3"/>
      <x v="6"/>
    </i>
    <i>
      <x v="3"/>
      <x v="4"/>
      <x v="2"/>
      <x v="2"/>
      <x v="2"/>
      <x v="1"/>
      <x v="3"/>
      <x v="9"/>
    </i>
    <i>
      <x v="4"/>
      <x v="5"/>
      <x v="2"/>
      <x v="2"/>
      <x v="2"/>
      <x v="1"/>
      <x v="3"/>
      <x v="12"/>
    </i>
    <i>
      <x v="6"/>
      <x v="7"/>
      <x v="2"/>
      <x v="2"/>
      <x v="2"/>
      <x v="1"/>
      <x v="3"/>
      <x v="15"/>
    </i>
    <i>
      <x v="8"/>
      <x v="9"/>
      <x v="2"/>
      <x v="2"/>
      <x v="2"/>
      <x v="1"/>
      <x v="3"/>
      <x v="17"/>
    </i>
  </rowItems>
  <colFields count="1">
    <field x="8"/>
  </colFields>
  <colItems count="9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</colItems>
  <dataFields count="1">
    <dataField name="Max of Price" fld="12" subtotal="max" baseField="0" baseItem="0" numFmtId="4"/>
  </dataFields>
  <formats count="52">
    <format dxfId="444">
      <pivotArea type="all" dataOnly="0" outline="0" fieldPosition="0"/>
    </format>
    <format dxfId="443">
      <pivotArea type="all" dataOnly="0" outline="0" fieldPosition="0"/>
    </format>
    <format dxfId="442">
      <pivotArea field="2" type="button" dataOnly="0" labelOnly="1" outline="0"/>
    </format>
    <format dxfId="441">
      <pivotArea field="2" type="button" dataOnly="0" labelOnly="1" outline="0"/>
    </format>
    <format dxfId="440">
      <pivotArea dataOnly="0" labelOnly="1" outline="0" fieldPosition="0">
        <references count="1">
          <reference field="8" count="0"/>
        </references>
      </pivotArea>
    </format>
    <format dxfId="439">
      <pivotArea field="8" type="button" dataOnly="0" labelOnly="1" outline="0" axis="axisCol" fieldPosition="0"/>
    </format>
    <format dxfId="438">
      <pivotArea field="8" type="button" dataOnly="0" labelOnly="1" outline="0" axis="axisCol" fieldPosition="0"/>
    </format>
    <format dxfId="437">
      <pivotArea type="topRight" dataOnly="0" labelOnly="1" outline="0" fieldPosition="0"/>
    </format>
    <format dxfId="436">
      <pivotArea type="all" dataOnly="0" outline="0" fieldPosition="0"/>
    </format>
    <format dxfId="435">
      <pivotArea field="2" type="button" dataOnly="0" labelOnly="1" outline="0"/>
    </format>
    <format dxfId="434">
      <pivotArea type="origin" dataOnly="0" labelOnly="1" outline="0" fieldPosition="0"/>
    </format>
    <format dxfId="433">
      <pivotArea field="2" type="button" dataOnly="0" labelOnly="1" outline="0"/>
    </format>
    <format dxfId="432">
      <pivotArea field="3" type="button" dataOnly="0" labelOnly="1" outline="0" axis="axisRow" fieldPosition="0"/>
    </format>
    <format dxfId="431">
      <pivotArea field="7" type="button" dataOnly="0" labelOnly="1" outline="0" axis="axisRow" fieldPosition="3"/>
    </format>
    <format dxfId="430">
      <pivotArea field="6" type="button" dataOnly="0" labelOnly="1" outline="0" axis="axisRow" fieldPosition="4"/>
    </format>
    <format dxfId="429">
      <pivotArea dataOnly="0" labelOnly="1" outline="0" fieldPosition="0">
        <references count="1">
          <reference field="8" count="0"/>
        </references>
      </pivotArea>
    </format>
    <format dxfId="428">
      <pivotArea dataOnly="0" labelOnly="1" outline="0" fieldPosition="0">
        <references count="1">
          <reference field="3" count="0"/>
        </references>
      </pivotArea>
    </format>
    <format dxfId="427">
      <pivotArea outline="0" fieldPosition="0">
        <references count="2">
          <reference field="3" count="1" selected="0">
            <x v="9"/>
          </reference>
          <reference field="8" count="1" selected="0">
            <x v="9"/>
          </reference>
        </references>
      </pivotArea>
    </format>
    <format dxfId="426">
      <pivotArea type="origin" dataOnly="0" labelOnly="1" outline="0" fieldPosition="0"/>
    </format>
    <format dxfId="425">
      <pivotArea field="3" type="button" dataOnly="0" labelOnly="1" outline="0" axis="axisRow" fieldPosition="0"/>
    </format>
    <format dxfId="424">
      <pivotArea field="4" type="button" dataOnly="0" labelOnly="1" outline="0" axis="axisRow" fieldPosition="1"/>
    </format>
    <format dxfId="423">
      <pivotArea field="5" type="button" dataOnly="0" labelOnly="1" outline="0" axis="axisRow" fieldPosition="2"/>
    </format>
    <format dxfId="422">
      <pivotArea field="7" type="button" dataOnly="0" labelOnly="1" outline="0" axis="axisRow" fieldPosition="3"/>
    </format>
    <format dxfId="421">
      <pivotArea field="6" type="button" dataOnly="0" labelOnly="1" outline="0" axis="axisRow" fieldPosition="4"/>
    </format>
    <format dxfId="420">
      <pivotArea field="10" type="button" dataOnly="0" labelOnly="1" outline="0" axis="axisRow" fieldPosition="5"/>
    </format>
    <format dxfId="419">
      <pivotArea field="11" type="button" dataOnly="0" labelOnly="1" outline="0" axis="axisRow" fieldPosition="6"/>
    </format>
    <format dxfId="418">
      <pivotArea field="1" type="button" dataOnly="0" labelOnly="1" outline="0" axis="axisRow" fieldPosition="7"/>
    </format>
    <format dxfId="417">
      <pivotArea field="8" type="button" dataOnly="0" labelOnly="1" outline="0" axis="axisCol" fieldPosition="0"/>
    </format>
    <format dxfId="416">
      <pivotArea dataOnly="0" labelOnly="1" outline="0" fieldPosition="0">
        <references count="1">
          <reference field="8" count="0"/>
        </references>
      </pivotArea>
    </format>
    <format dxfId="415">
      <pivotArea type="origin" dataOnly="0" labelOnly="1" outline="0" fieldPosition="0"/>
    </format>
    <format dxfId="414">
      <pivotArea field="3" type="button" dataOnly="0" labelOnly="1" outline="0" axis="axisRow" fieldPosition="0"/>
    </format>
    <format dxfId="413">
      <pivotArea field="4" type="button" dataOnly="0" labelOnly="1" outline="0" axis="axisRow" fieldPosition="1"/>
    </format>
    <format dxfId="412">
      <pivotArea field="5" type="button" dataOnly="0" labelOnly="1" outline="0" axis="axisRow" fieldPosition="2"/>
    </format>
    <format dxfId="411">
      <pivotArea field="7" type="button" dataOnly="0" labelOnly="1" outline="0" axis="axisRow" fieldPosition="3"/>
    </format>
    <format dxfId="410">
      <pivotArea field="6" type="button" dataOnly="0" labelOnly="1" outline="0" axis="axisRow" fieldPosition="4"/>
    </format>
    <format dxfId="409">
      <pivotArea field="10" type="button" dataOnly="0" labelOnly="1" outline="0" axis="axisRow" fieldPosition="5"/>
    </format>
    <format dxfId="408">
      <pivotArea field="11" type="button" dataOnly="0" labelOnly="1" outline="0" axis="axisRow" fieldPosition="6"/>
    </format>
    <format dxfId="407">
      <pivotArea field="1" type="button" dataOnly="0" labelOnly="1" outline="0" axis="axisRow" fieldPosition="7"/>
    </format>
    <format dxfId="406">
      <pivotArea field="8" type="button" dataOnly="0" labelOnly="1" outline="0" axis="axisCol" fieldPosition="0"/>
    </format>
    <format dxfId="405">
      <pivotArea dataOnly="0" labelOnly="1" outline="0" fieldPosition="0">
        <references count="1">
          <reference field="8" count="0"/>
        </references>
      </pivotArea>
    </format>
    <format dxfId="404">
      <pivotArea dataOnly="0" labelOnly="1" outline="0" fieldPosition="0">
        <references count="1">
          <reference field="3" count="0"/>
        </references>
      </pivotArea>
    </format>
    <format dxfId="403">
      <pivotArea outline="0" fieldPosition="0"/>
    </format>
    <format dxfId="402">
      <pivotArea outline="0" fieldPosition="0"/>
    </format>
    <format dxfId="401">
      <pivotArea dataOnly="0" labelOnly="1" outline="0" fieldPosition="0">
        <references count="1">
          <reference field="3" count="0"/>
        </references>
      </pivotArea>
    </format>
    <format dxfId="400">
      <pivotArea dataOnly="0" labelOnly="1" outline="0" fieldPosition="0">
        <references count="2">
          <reference field="3" count="0" selected="0"/>
          <reference field="4" count="0"/>
        </references>
      </pivotArea>
    </format>
    <format dxfId="399">
      <pivotArea dataOnly="0" labelOnly="1" outline="0" fieldPosition="0">
        <references count="3">
          <reference field="3" count="0" selected="0"/>
          <reference field="4" count="0" selected="0"/>
          <reference field="5" count="0"/>
        </references>
      </pivotArea>
    </format>
    <format dxfId="398">
      <pivotArea dataOnly="0" labelOnly="1" outline="0" fieldPosition="0">
        <references count="4">
          <reference field="3" count="0" selected="0"/>
          <reference field="4" count="0" selected="0"/>
          <reference field="5" count="0" selected="0"/>
          <reference field="7" count="0"/>
        </references>
      </pivotArea>
    </format>
    <format dxfId="397">
      <pivotArea dataOnly="0" labelOnly="1" outline="0" fieldPosition="0">
        <references count="5">
          <reference field="3" count="0" selected="0"/>
          <reference field="4" count="0" selected="0"/>
          <reference field="5" count="0" selected="0"/>
          <reference field="6" count="0"/>
          <reference field="7" count="0" selected="0"/>
        </references>
      </pivotArea>
    </format>
    <format dxfId="396">
      <pivotArea dataOnly="0" labelOnly="1" outline="0" fieldPosition="0">
        <references count="6"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/>
        </references>
      </pivotArea>
    </format>
    <format dxfId="395">
      <pivotArea dataOnly="0" labelOnly="1" outline="0" fieldPosition="0">
        <references count="7"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 selected="0"/>
          <reference field="11" count="0"/>
        </references>
      </pivotArea>
    </format>
    <format dxfId="394">
      <pivotArea dataOnly="0" labelOnly="1" outline="0" fieldPosition="0">
        <references count="8">
          <reference field="1" count="0"/>
          <reference field="3" count="0" selected="0"/>
          <reference field="4" count="0" selected="0"/>
          <reference field="5" count="0" selected="0"/>
          <reference field="6" count="0" selected="0"/>
          <reference field="7" count="0" selected="0"/>
          <reference field="10" count="0" selected="0"/>
          <reference field="11" count="0" selected="0"/>
        </references>
      </pivotArea>
    </format>
    <format dxfId="393">
      <pivotArea dataOnly="0" labelOnly="1" outline="0" fieldPosition="0">
        <references count="1">
          <reference field="8" count="9">
            <x v="0"/>
            <x v="1"/>
            <x v="2"/>
            <x v="3"/>
            <x v="4"/>
            <x v="5"/>
            <x v="6"/>
            <x v="7"/>
            <x v="8"/>
          </reference>
        </references>
      </pivotArea>
    </format>
  </formats>
  <conditionalFormats count="6">
    <conditionalFormat priority="3">
      <pivotAreas count="1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12" selected="0"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</reference>
            <reference field="3" count="6" selected="0">
              <x v="2"/>
              <x v="3"/>
              <x v="4"/>
              <x v="5"/>
              <x v="6"/>
              <x v="7"/>
            </reference>
            <reference field="4" count="6" selected="0">
              <x v="3"/>
              <x v="4"/>
              <x v="5"/>
              <x v="6"/>
              <x v="7"/>
              <x v="8"/>
            </reference>
            <reference field="5" count="1" selected="0">
              <x v="2"/>
            </reference>
            <reference field="6" count="1" selected="0">
              <x v="2"/>
            </reference>
            <reference field="7" count="1" selected="0">
              <x v="2"/>
            </reference>
            <reference field="10" count="2" selected="0">
              <x v="1"/>
              <x v="2"/>
            </reference>
            <reference field="11" count="4" selected="0">
              <x v="1"/>
              <x v="2"/>
              <x v="3"/>
              <x v="4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10">
            <reference field="4294967294" count="1" selected="0">
              <x v="0"/>
            </reference>
            <reference field="1" count="3" selected="0">
              <x v="2"/>
              <x v="3"/>
              <x v="4"/>
            </reference>
            <reference field="3" count="1" selected="0">
              <x v="1"/>
            </reference>
            <reference field="4" count="1" selected="0">
              <x v="2"/>
            </reference>
            <reference field="5" count="1" selected="0">
              <x v="2"/>
            </reference>
            <reference field="6" count="1" selected="0">
              <x v="2"/>
            </reference>
            <reference field="7" count="1" selected="0">
              <x v="2"/>
            </reference>
            <reference field="8" count="7" selected="0">
              <x v="0"/>
              <x v="1"/>
              <x v="2"/>
              <x v="3"/>
              <x v="4"/>
              <x v="5"/>
              <x v="6"/>
            </reference>
            <reference field="10" count="2" selected="0">
              <x v="1"/>
              <x v="2"/>
            </reference>
            <reference field="11" count="2" selected="0">
              <x v="3"/>
              <x v="4"/>
            </reference>
          </references>
        </pivotArea>
      </pivotAreas>
    </conditionalFormat>
    <conditionalFormat priority="11">
      <pivotAreas count="1">
        <pivotArea type="data" outline="0" collapsedLevelsAreSubtotals="1" fieldPosition="0">
          <references count="9">
            <reference field="4294967294" count="1" selected="0">
              <x v="0"/>
            </reference>
            <reference field="1" count="1" selected="0">
              <x v="1"/>
            </reference>
            <reference field="3" count="1" selected="0">
              <x v="0"/>
            </reference>
            <reference field="4" count="1" selected="0">
              <x v="1"/>
            </reference>
            <reference field="5" count="1" selected="0">
              <x v="1"/>
            </reference>
            <reference field="6" count="1" selected="0">
              <x v="1"/>
            </reference>
            <reference field="7" count="1" selected="0">
              <x v="1"/>
            </reference>
            <reference field="10" count="1" selected="0">
              <x v="0"/>
            </reference>
            <reference field="11" count="1" selected="0">
              <x v="0"/>
            </reference>
          </references>
        </pivotArea>
      </pivotAreas>
    </conditionalFormat>
    <conditionalFormat priority="18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3" count="8" selected="0">
              <x v="1"/>
              <x v="2"/>
              <x v="3"/>
              <x v="4"/>
              <x v="5"/>
              <x v="6"/>
              <x v="7"/>
              <x v="8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10">
            <reference field="4294967294" count="1" selected="0">
              <x v="0"/>
            </reference>
            <reference field="1" count="3" selected="0">
              <x v="2"/>
              <x v="3"/>
              <x v="4"/>
            </reference>
            <reference field="3" count="1" selected="0">
              <x v="1"/>
            </reference>
            <reference field="4" count="1" selected="0">
              <x v="2"/>
            </reference>
            <reference field="5" count="1" selected="0">
              <x v="2"/>
            </reference>
            <reference field="6" count="1" selected="0">
              <x v="2"/>
            </reference>
            <reference field="7" count="1" selected="0">
              <x v="2"/>
            </reference>
            <reference field="8" count="2" selected="0">
              <x v="7"/>
              <x v="8"/>
            </reference>
            <reference field="10" count="2" selected="0">
              <x v="1"/>
              <x v="2"/>
            </reference>
            <reference field="11" count="2" selected="0">
              <x v="3"/>
              <x v="4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3" count="1" selected="0">
              <x v="8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6.xml><?xml version="1.0" encoding="utf-8"?>
<pivotTableDefinition xmlns="http://schemas.openxmlformats.org/spreadsheetml/2006/main" name="MaintenancePivot" cacheId="1454" dataOnRows="1" applyNumberFormats="0" applyBorderFormats="0" applyFontFormats="0" applyPatternFormats="0" applyAlignmentFormats="0" applyWidthHeightFormats="1" dataCaption="Data" updatedVersion="4" minRefreshableVersion="3" asteriskTotals="1" showDrill="0" showMemberPropertyTips="0" rowGrandTotals="0" colGrandTotals="0" itemPrintTitles="1" createdVersion="3" indent="0" compact="0" compactData="0" gridDropZones="1">
  <location ref="B9:H12" firstHeaderRow="1" firstDataRow="2" firstDataCol="5"/>
  <pivotFields count="12">
    <pivotField compact="0" outline="0" subtotalTop="0" showAll="0" includeNewItemsInFilter="1">
      <items count="5">
        <item x="0"/>
        <item x="1"/>
        <item x="2"/>
        <item x="3"/>
        <item t="default"/>
      </items>
    </pivotField>
    <pivotField name="PartNumber" axis="axisRow" compact="0" outline="0" subtotalTop="0" showAll="0" includeNewItemsInFilter="1" sortType="ascending" defaultSubtotal="0">
      <items count="2">
        <item x="0"/>
        <item x="1"/>
      </items>
    </pivotField>
    <pivotField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sortType="ascending" defaultSubtotal="0">
      <items count="2">
        <item x="0"/>
        <item x="1"/>
      </items>
    </pivotField>
    <pivotField axis="axisRow" compact="0" outline="0" subtotalTop="0" showAll="0" includeNewItemsInFilter="1" defaultSubtotal="0">
      <items count="2">
        <item x="0"/>
        <item x="1"/>
      </items>
    </pivotField>
    <pivotField axis="axisRow" compact="0" outline="0" subtotalTop="0" showAll="0" includeNewItemsInFilter="1" defaultSubtotal="0">
      <items count="1">
        <item x="0"/>
      </items>
    </pivotField>
    <pivotField compact="0" outline="0" subtotalTop="0" showAll="0" includeNewItemsInFilter="1" defaultSubtotal="0">
      <items count="1">
        <item x="0"/>
      </items>
    </pivotField>
    <pivotField axis="axisRow" compact="0" outline="0" subtotalTop="0" showAll="0" includeNewItemsInFilter="1" sortType="ascending" defaultSubtotal="0">
      <items count="1">
        <item x="0"/>
      </items>
    </pivotField>
    <pivotField compact="0" outline="0" subtotalTop="0" showAll="0" includeNewItemsInFilter="1" defaultSubtotal="0">
      <items count="1">
        <item x="0"/>
      </items>
    </pivotField>
    <pivotField name="Volume" compact="0" outline="0" subtotalTop="0" showAll="0" includeNewItemsInFilter="1" defaultSubtotal="0">
      <items count="1">
        <item x="0"/>
      </items>
    </pivotField>
    <pivotField axis="axisCol" compact="0" outline="0" subtotalTop="0" showAll="0" includeNewItemsInFilter="1" defaultSubtotal="0">
      <items count="2">
        <item x="1"/>
        <item x="0"/>
      </items>
    </pivotField>
    <pivotField dataField="1" compact="0" outline="0" subtotalTop="0" showAll="0" includeNewItemsInFilter="1">
      <items count="5">
        <item x="1"/>
        <item x="0"/>
        <item x="3"/>
        <item x="2"/>
        <item t="default"/>
      </items>
    </pivotField>
  </pivotFields>
  <rowFields count="5">
    <field x="3"/>
    <field x="4"/>
    <field x="5"/>
    <field x="7"/>
    <field x="1"/>
  </rowFields>
  <rowItems count="2">
    <i>
      <x/>
      <x/>
      <x/>
      <x/>
      <x/>
    </i>
    <i>
      <x v="1"/>
      <x v="1"/>
      <x/>
      <x/>
      <x v="1"/>
    </i>
  </rowItems>
  <colFields count="1">
    <field x="10"/>
  </colFields>
  <colItems count="2">
    <i>
      <x/>
    </i>
    <i>
      <x v="1"/>
    </i>
  </colItems>
  <dataFields count="1">
    <dataField name="Sum of Price" fld="11" baseField="0" baseItem="0"/>
  </dataFields>
  <formats count="54">
    <format dxfId="352">
      <pivotArea field="2" type="button" dataOnly="0" labelOnly="1" outline="0"/>
    </format>
    <format dxfId="351">
      <pivotArea field="3" type="button" dataOnly="0" labelOnly="1" outline="0" axis="axisRow" fieldPosition="0"/>
    </format>
    <format dxfId="350">
      <pivotArea field="4" type="button" dataOnly="0" labelOnly="1" outline="0" axis="axisRow" fieldPosition="1"/>
    </format>
    <format dxfId="349">
      <pivotArea field="5" type="button" dataOnly="0" labelOnly="1" outline="0" axis="axisRow" fieldPosition="2"/>
    </format>
    <format dxfId="348">
      <pivotArea field="1" type="button" dataOnly="0" labelOnly="1" outline="0" axis="axisRow" fieldPosition="4"/>
    </format>
    <format dxfId="347">
      <pivotArea field="2" type="button" dataOnly="0" labelOnly="1" outline="0"/>
    </format>
    <format dxfId="346">
      <pivotArea field="5" type="button" dataOnly="0" labelOnly="1" outline="0" axis="axisRow" fieldPosition="2"/>
    </format>
    <format dxfId="345">
      <pivotArea field="8" type="button" dataOnly="0" labelOnly="1" outline="0"/>
    </format>
    <format dxfId="344">
      <pivotArea field="8" type="button" dataOnly="0" labelOnly="1" outline="0"/>
    </format>
    <format dxfId="343">
      <pivotArea field="8" type="button" dataOnly="0" labelOnly="1" outline="0"/>
    </format>
    <format dxfId="342">
      <pivotArea type="topRight" dataOnly="0" labelOnly="1" outline="0" fieldPosition="0"/>
    </format>
    <format dxfId="341">
      <pivotArea type="all" dataOnly="0" outline="0" fieldPosition="0"/>
    </format>
    <format dxfId="340">
      <pivotArea field="2" type="button" dataOnly="0" labelOnly="1" outline="0"/>
    </format>
    <format dxfId="339">
      <pivotArea field="3" type="button" dataOnly="0" labelOnly="1" outline="0" axis="axisRow" fieldPosition="0"/>
    </format>
    <format dxfId="338">
      <pivotArea field="4" type="button" dataOnly="0" labelOnly="1" outline="0" axis="axisRow" fieldPosition="1"/>
    </format>
    <format dxfId="337">
      <pivotArea field="5" type="button" dataOnly="0" labelOnly="1" outline="0" axis="axisRow" fieldPosition="2"/>
    </format>
    <format dxfId="336">
      <pivotArea field="1" type="button" dataOnly="0" labelOnly="1" outline="0" axis="axisRow" fieldPosition="4"/>
    </format>
    <format dxfId="335">
      <pivotArea type="origin" dataOnly="0" labelOnly="1" outline="0" fieldPosition="0"/>
    </format>
    <format dxfId="334">
      <pivotArea field="2" type="button" dataOnly="0" labelOnly="1" outline="0"/>
    </format>
    <format dxfId="333">
      <pivotArea field="7" type="button" dataOnly="0" labelOnly="1" outline="0" axis="axisRow" fieldPosition="3"/>
    </format>
    <format dxfId="332">
      <pivotArea field="6" type="button" dataOnly="0" labelOnly="1" outline="0"/>
    </format>
    <format dxfId="331">
      <pivotArea field="8" type="button" dataOnly="0" labelOnly="1" outline="0"/>
    </format>
    <format dxfId="330">
      <pivotArea dataOnly="0" labelOnly="1" outline="0" fieldPosition="0">
        <references count="1">
          <reference field="3" count="0"/>
        </references>
      </pivotArea>
    </format>
    <format dxfId="329">
      <pivotArea field="3" type="button" dataOnly="0" labelOnly="1" outline="0" axis="axisRow" fieldPosition="0"/>
    </format>
    <format dxfId="328">
      <pivotArea field="4" type="button" dataOnly="0" labelOnly="1" outline="0" axis="axisRow" fieldPosition="1"/>
    </format>
    <format dxfId="327">
      <pivotArea field="7" type="button" dataOnly="0" labelOnly="1" outline="0" axis="axisRow" fieldPosition="3"/>
    </format>
    <format dxfId="326">
      <pivotArea field="9" type="button" dataOnly="0" labelOnly="1" outline="0"/>
    </format>
    <format dxfId="325">
      <pivotArea field="6" type="button" dataOnly="0" labelOnly="1" outline="0"/>
    </format>
    <format dxfId="324">
      <pivotArea field="1" type="button" dataOnly="0" labelOnly="1" outline="0" axis="axisRow" fieldPosition="4"/>
    </format>
    <format dxfId="323">
      <pivotArea field="3" type="button" dataOnly="0" labelOnly="1" outline="0" axis="axisRow" fieldPosition="0"/>
    </format>
    <format dxfId="322">
      <pivotArea field="4" type="button" dataOnly="0" labelOnly="1" outline="0" axis="axisRow" fieldPosition="1"/>
    </format>
    <format dxfId="321">
      <pivotArea field="7" type="button" dataOnly="0" labelOnly="1" outline="0" axis="axisRow" fieldPosition="3"/>
    </format>
    <format dxfId="320">
      <pivotArea field="9" type="button" dataOnly="0" labelOnly="1" outline="0"/>
    </format>
    <format dxfId="319">
      <pivotArea field="6" type="button" dataOnly="0" labelOnly="1" outline="0"/>
    </format>
    <format dxfId="318">
      <pivotArea field="1" type="button" dataOnly="0" labelOnly="1" outline="0" axis="axisRow" fieldPosition="4"/>
    </format>
    <format dxfId="317">
      <pivotArea type="topRight" dataOnly="0" labelOnly="1" outline="0" fieldPosition="0"/>
    </format>
    <format dxfId="316">
      <pivotArea type="origin" dataOnly="0" labelOnly="1" outline="0" fieldPosition="0"/>
    </format>
    <format dxfId="315">
      <pivotArea field="10" type="button" dataOnly="0" labelOnly="1" outline="0" axis="axisCol" fieldPosition="0"/>
    </format>
    <format dxfId="314">
      <pivotArea type="origin" dataOnly="0" labelOnly="1" outline="0" fieldPosition="0"/>
    </format>
    <format dxfId="313">
      <pivotArea field="10" type="button" dataOnly="0" labelOnly="1" outline="0" axis="axisCol" fieldPosition="0"/>
    </format>
    <format dxfId="312">
      <pivotArea field="3" type="button" dataOnly="0" labelOnly="1" outline="0" axis="axisRow" fieldPosition="0"/>
    </format>
    <format dxfId="311">
      <pivotArea field="4" type="button" dataOnly="0" labelOnly="1" outline="0" axis="axisRow" fieldPosition="1"/>
    </format>
    <format dxfId="310">
      <pivotArea field="7" type="button" dataOnly="0" labelOnly="1" outline="0" axis="axisRow" fieldPosition="3"/>
    </format>
    <format dxfId="309">
      <pivotArea field="9" type="button" dataOnly="0" labelOnly="1" outline="0"/>
    </format>
    <format dxfId="308">
      <pivotArea field="6" type="button" dataOnly="0" labelOnly="1" outline="0"/>
    </format>
    <format dxfId="307">
      <pivotArea field="1" type="button" dataOnly="0" labelOnly="1" outline="0" axis="axisRow" fieldPosition="4"/>
    </format>
    <format dxfId="306">
      <pivotArea dataOnly="0" labelOnly="1" outline="0" fieldPosition="0">
        <references count="1">
          <reference field="3" count="0"/>
        </references>
      </pivotArea>
    </format>
    <format dxfId="305">
      <pivotArea outline="0" fieldPosition="0"/>
    </format>
    <format dxfId="304">
      <pivotArea field="10" type="button" dataOnly="0" labelOnly="1" outline="0" axis="axisCol" fieldPosition="0"/>
    </format>
    <format dxfId="303">
      <pivotArea outline="0" fieldPosition="0"/>
    </format>
    <format dxfId="302">
      <pivotArea dataOnly="0" labelOnly="1" outline="0" fieldPosition="0">
        <references count="1">
          <reference field="3" count="0"/>
        </references>
      </pivotArea>
    </format>
    <format dxfId="301">
      <pivotArea dataOnly="0" labelOnly="1" outline="0" fieldPosition="0">
        <references count="2">
          <reference field="3" count="0" selected="0"/>
          <reference field="4" count="0"/>
        </references>
      </pivotArea>
    </format>
    <format dxfId="300">
      <pivotArea type="all" dataOnly="0" outline="0" fieldPosition="0"/>
    </format>
    <format dxfId="299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7.xml><?xml version="1.0" encoding="utf-8"?>
<pivotTableDefinition xmlns="http://schemas.openxmlformats.org/spreadsheetml/2006/main" name="MediaPivot" cacheId="1455" dataOnRows="1" applyNumberFormats="0" applyBorderFormats="0" applyFontFormats="0" applyPatternFormats="0" applyAlignmentFormats="0" applyWidthHeightFormats="1" dataCaption="Data" updatedVersion="4" minRefreshableVersion="3" asteriskTotals="1" showDrill="0" showMemberPropertyTips="0" rowGrandTotals="0" colGrandTotals="0" itemPrintTitles="1" createdVersion="3" indent="0" compact="0" compactData="0" gridDropZones="1">
  <location ref="B9:H13" firstHeaderRow="1" firstDataRow="2" firstDataCol="6"/>
  <pivotFields count="13">
    <pivotField compact="0" outline="0" subtotalTop="0" showAll="0" includeNewItemsInFilter="1">
      <items count="5">
        <item x="0"/>
        <item x="1"/>
        <item x="2"/>
        <item x="3"/>
        <item t="default"/>
      </items>
    </pivotField>
    <pivotField name="SKU" axis="axisRow" compact="0" outline="0" subtotalTop="0" showAll="0" includeNewItemsInFilter="1" sortType="ascending" defaultSubtotal="0">
      <items count="4">
        <item x="0"/>
        <item x="1"/>
        <item x="2"/>
        <item h="1" x="3"/>
      </items>
    </pivotField>
    <pivotField compact="0" outline="0" subtotalTop="0" showAll="0" includeNewItemsInFilter="1" rankBy="0" defaultSubtotal="0">
      <items count="2">
        <item x="1"/>
        <item x="0"/>
      </items>
    </pivotField>
    <pivotField axis="axisRow" compact="0" outline="0" subtotalTop="0" showAll="0" includeNewItemsInFilter="1" sortType="ascending" rankBy="0" defaultSubtotal="0">
      <items count="4">
        <item x="0"/>
        <item x="1"/>
        <item x="2"/>
        <item h="1" x="3"/>
      </items>
    </pivotField>
    <pivotField axis="axisRow" compact="0" outline="0" subtotalTop="0" showAll="0" includeNewItemsInFilter="1" defaultSubtotal="0">
      <items count="4">
        <item x="3"/>
        <item x="0"/>
        <item x="1"/>
        <item x="2"/>
      </items>
    </pivotField>
    <pivotField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defaultSubtotal="0">
      <items count="2">
        <item x="1"/>
        <item x="0"/>
      </items>
    </pivotField>
    <pivotField axis="axisRow" compact="0" outline="0" subtotalTop="0" showAll="0" includeNewItemsInFilter="1" sortType="ascending" rankBy="0" defaultSubtotal="0">
      <items count="2">
        <item x="0"/>
        <item x="1"/>
      </items>
    </pivotField>
    <pivotField compact="0" outline="0" subtotalTop="0" showAll="0" includeNewItemsInFilter="1" sortType="ascending" rankBy="0" defaultSubtotal="0">
      <items count="2">
        <item x="0"/>
        <item x="1"/>
      </items>
    </pivotField>
    <pivotField name="Volume" axis="axisRow" compact="0" outline="0" subtotalTop="0" showAll="0" includeNewItemsInFilter="1" rankBy="0" defaultSubtotal="0">
      <items count="2">
        <item x="1"/>
        <item x="0"/>
      </items>
    </pivotField>
    <pivotField name="Type" axis="axisCol" compact="0" outline="0" subtotalTop="0" showAll="0" includeNewItemsInFilter="1" defaultSubtotal="0">
      <items count="2">
        <item x="1"/>
        <item x="0"/>
      </items>
    </pivotField>
    <pivotField compact="0" outline="0" subtotalTop="0" showAll="0" includeNewItemsInFilter="1" sortType="ascending" rankBy="0" defaultSubtotal="0">
      <items count="2">
        <item x="0"/>
        <item x="1"/>
      </items>
    </pivotField>
    <pivotField dataField="1" compact="0" outline="0" subtotalTop="0" showAll="0" includeNewItemsInFilter="1">
      <items count="5">
        <item x="0"/>
        <item x="1"/>
        <item x="2"/>
        <item x="3"/>
        <item t="default"/>
      </items>
    </pivotField>
  </pivotFields>
  <rowFields count="6">
    <field x="3"/>
    <field x="4"/>
    <field x="7"/>
    <field x="9"/>
    <field x="6"/>
    <field x="1"/>
  </rowFields>
  <rowItems count="3">
    <i>
      <x/>
      <x v="1"/>
      <x/>
      <x v="1"/>
      <x v="1"/>
      <x/>
    </i>
    <i>
      <x v="1"/>
      <x v="2"/>
      <x/>
      <x v="1"/>
      <x v="1"/>
      <x v="1"/>
    </i>
    <i>
      <x v="2"/>
      <x v="3"/>
      <x/>
      <x v="1"/>
      <x v="1"/>
      <x v="2"/>
    </i>
  </rowItems>
  <colFields count="1">
    <field x="10"/>
  </colFields>
  <colItems count="1">
    <i>
      <x v="1"/>
    </i>
  </colItems>
  <dataFields count="1">
    <dataField name="Max of Price" fld="12" subtotal="max" baseField="0" baseItem="0" numFmtId="4"/>
  </dataFields>
  <formats count="65">
    <format dxfId="263">
      <pivotArea field="2" type="button" dataOnly="0" labelOnly="1" outline="0"/>
    </format>
    <format dxfId="262">
      <pivotArea field="3" type="button" dataOnly="0" labelOnly="1" outline="0" axis="axisRow" fieldPosition="0"/>
    </format>
    <format dxfId="261">
      <pivotArea field="4" type="button" dataOnly="0" labelOnly="1" outline="0" axis="axisRow" fieldPosition="1"/>
    </format>
    <format dxfId="260">
      <pivotArea field="5" type="button" dataOnly="0" labelOnly="1" outline="0"/>
    </format>
    <format dxfId="259">
      <pivotArea field="1" type="button" dataOnly="0" labelOnly="1" outline="0" axis="axisRow" fieldPosition="5"/>
    </format>
    <format dxfId="258">
      <pivotArea field="2" type="button" dataOnly="0" labelOnly="1" outline="0"/>
    </format>
    <format dxfId="257">
      <pivotArea field="5" type="button" dataOnly="0" labelOnly="1" outline="0"/>
    </format>
    <format dxfId="256">
      <pivotArea field="8" type="button" dataOnly="0" labelOnly="1" outline="0"/>
    </format>
    <format dxfId="255">
      <pivotArea field="8" type="button" dataOnly="0" labelOnly="1" outline="0"/>
    </format>
    <format dxfId="254">
      <pivotArea field="8" type="button" dataOnly="0" labelOnly="1" outline="0"/>
    </format>
    <format dxfId="253">
      <pivotArea type="topRight" dataOnly="0" labelOnly="1" outline="0" fieldPosition="0"/>
    </format>
    <format dxfId="252">
      <pivotArea type="all" dataOnly="0" outline="0" fieldPosition="0"/>
    </format>
    <format dxfId="251">
      <pivotArea field="2" type="button" dataOnly="0" labelOnly="1" outline="0"/>
    </format>
    <format dxfId="250">
      <pivotArea field="3" type="button" dataOnly="0" labelOnly="1" outline="0" axis="axisRow" fieldPosition="0"/>
    </format>
    <format dxfId="249">
      <pivotArea field="4" type="button" dataOnly="0" labelOnly="1" outline="0" axis="axisRow" fieldPosition="1"/>
    </format>
    <format dxfId="248">
      <pivotArea field="5" type="button" dataOnly="0" labelOnly="1" outline="0"/>
    </format>
    <format dxfId="247">
      <pivotArea field="1" type="button" dataOnly="0" labelOnly="1" outline="0" axis="axisRow" fieldPosition="5"/>
    </format>
    <format dxfId="246">
      <pivotArea type="origin" dataOnly="0" labelOnly="1" outline="0" fieldPosition="0"/>
    </format>
    <format dxfId="245">
      <pivotArea field="2" type="button" dataOnly="0" labelOnly="1" outline="0"/>
    </format>
    <format dxfId="244">
      <pivotArea field="7" type="button" dataOnly="0" labelOnly="1" outline="0" axis="axisRow" fieldPosition="2"/>
    </format>
    <format dxfId="243">
      <pivotArea field="6" type="button" dataOnly="0" labelOnly="1" outline="0" axis="axisRow" fieldPosition="4"/>
    </format>
    <format dxfId="242">
      <pivotArea field="8" type="button" dataOnly="0" labelOnly="1" outline="0"/>
    </format>
    <format dxfId="241">
      <pivotArea dataOnly="0" labelOnly="1" outline="0" fieldPosition="0">
        <references count="1">
          <reference field="3" count="0"/>
        </references>
      </pivotArea>
    </format>
    <format dxfId="240">
      <pivotArea field="3" type="button" dataOnly="0" labelOnly="1" outline="0" axis="axisRow" fieldPosition="0"/>
    </format>
    <format dxfId="239">
      <pivotArea field="4" type="button" dataOnly="0" labelOnly="1" outline="0" axis="axisRow" fieldPosition="1"/>
    </format>
    <format dxfId="238">
      <pivotArea field="7" type="button" dataOnly="0" labelOnly="1" outline="0" axis="axisRow" fieldPosition="2"/>
    </format>
    <format dxfId="237">
      <pivotArea field="9" type="button" dataOnly="0" labelOnly="1" outline="0" axis="axisRow" fieldPosition="3"/>
    </format>
    <format dxfId="236">
      <pivotArea field="6" type="button" dataOnly="0" labelOnly="1" outline="0" axis="axisRow" fieldPosition="4"/>
    </format>
    <format dxfId="235">
      <pivotArea field="1" type="button" dataOnly="0" labelOnly="1" outline="0" axis="axisRow" fieldPosition="5"/>
    </format>
    <format dxfId="234">
      <pivotArea field="3" type="button" dataOnly="0" labelOnly="1" outline="0" axis="axisRow" fieldPosition="0"/>
    </format>
    <format dxfId="233">
      <pivotArea field="4" type="button" dataOnly="0" labelOnly="1" outline="0" axis="axisRow" fieldPosition="1"/>
    </format>
    <format dxfId="232">
      <pivotArea field="7" type="button" dataOnly="0" labelOnly="1" outline="0" axis="axisRow" fieldPosition="2"/>
    </format>
    <format dxfId="231">
      <pivotArea field="9" type="button" dataOnly="0" labelOnly="1" outline="0" axis="axisRow" fieldPosition="3"/>
    </format>
    <format dxfId="230">
      <pivotArea field="6" type="button" dataOnly="0" labelOnly="1" outline="0" axis="axisRow" fieldPosition="4"/>
    </format>
    <format dxfId="229">
      <pivotArea field="1" type="button" dataOnly="0" labelOnly="1" outline="0" axis="axisRow" fieldPosition="5"/>
    </format>
    <format dxfId="228">
      <pivotArea type="topRight" dataOnly="0" labelOnly="1" outline="0" fieldPosition="0"/>
    </format>
    <format dxfId="227">
      <pivotArea type="origin" dataOnly="0" labelOnly="1" outline="0" fieldPosition="0"/>
    </format>
    <format dxfId="226">
      <pivotArea field="10" type="button" dataOnly="0" labelOnly="1" outline="0" axis="axisCol" fieldPosition="0"/>
    </format>
    <format dxfId="225">
      <pivotArea field="11" type="button" dataOnly="0" labelOnly="1" outline="0"/>
    </format>
    <format dxfId="224">
      <pivotArea dataOnly="0" labelOnly="1" outline="0" fieldPosition="0">
        <references count="1">
          <reference field="10" count="0"/>
        </references>
      </pivotArea>
    </format>
    <format dxfId="223">
      <pivotArea type="origin" dataOnly="0" labelOnly="1" outline="0" fieldPosition="0"/>
    </format>
    <format dxfId="222">
      <pivotArea field="10" type="button" dataOnly="0" labelOnly="1" outline="0" axis="axisCol" fieldPosition="0"/>
    </format>
    <format dxfId="221">
      <pivotArea field="11" type="button" dataOnly="0" labelOnly="1" outline="0"/>
    </format>
    <format dxfId="220">
      <pivotArea dataOnly="0" labelOnly="1" outline="0" fieldPosition="0">
        <references count="1">
          <reference field="10" count="0"/>
        </references>
      </pivotArea>
    </format>
    <format dxfId="219">
      <pivotArea field="3" type="button" dataOnly="0" labelOnly="1" outline="0" axis="axisRow" fieldPosition="0"/>
    </format>
    <format dxfId="218">
      <pivotArea field="4" type="button" dataOnly="0" labelOnly="1" outline="0" axis="axisRow" fieldPosition="1"/>
    </format>
    <format dxfId="217">
      <pivotArea field="7" type="button" dataOnly="0" labelOnly="1" outline="0" axis="axisRow" fieldPosition="2"/>
    </format>
    <format dxfId="216">
      <pivotArea field="9" type="button" dataOnly="0" labelOnly="1" outline="0" axis="axisRow" fieldPosition="3"/>
    </format>
    <format dxfId="215">
      <pivotArea field="6" type="button" dataOnly="0" labelOnly="1" outline="0" axis="axisRow" fieldPosition="4"/>
    </format>
    <format dxfId="214">
      <pivotArea field="1" type="button" dataOnly="0" labelOnly="1" outline="0" axis="axisRow" fieldPosition="5"/>
    </format>
    <format dxfId="213">
      <pivotArea dataOnly="0" labelOnly="1" outline="0" fieldPosition="0">
        <references count="1">
          <reference field="3" count="0"/>
        </references>
      </pivotArea>
    </format>
    <format dxfId="212">
      <pivotArea outline="0" fieldPosition="0"/>
    </format>
    <format dxfId="211">
      <pivotArea field="10" type="button" dataOnly="0" labelOnly="1" outline="0" axis="axisCol" fieldPosition="0"/>
    </format>
    <format dxfId="210">
      <pivotArea field="11" type="button" dataOnly="0" labelOnly="1" outline="0"/>
    </format>
    <format dxfId="209">
      <pivotArea dataOnly="0" labelOnly="1" outline="0" fieldPosition="0">
        <references count="1">
          <reference field="10" count="0"/>
        </references>
      </pivotArea>
    </format>
    <format dxfId="208">
      <pivotArea field="10" type="button" dataOnly="0" labelOnly="1" outline="0" axis="axisCol" fieldPosition="0"/>
    </format>
    <format dxfId="207">
      <pivotArea outline="0" fieldPosition="0"/>
    </format>
    <format dxfId="206">
      <pivotArea dataOnly="0" labelOnly="1" outline="0" fieldPosition="0">
        <references count="1">
          <reference field="3" count="0"/>
        </references>
      </pivotArea>
    </format>
    <format dxfId="205">
      <pivotArea dataOnly="0" labelOnly="1" outline="0" fieldPosition="0">
        <references count="2">
          <reference field="3" count="0" selected="0"/>
          <reference field="4" count="0"/>
        </references>
      </pivotArea>
    </format>
    <format dxfId="204">
      <pivotArea dataOnly="0" labelOnly="1" outline="0" fieldPosition="0">
        <references count="3">
          <reference field="3" count="0" selected="0"/>
          <reference field="4" count="0" selected="0"/>
          <reference field="7" count="0"/>
        </references>
      </pivotArea>
    </format>
    <format dxfId="203">
      <pivotArea dataOnly="0" labelOnly="1" outline="0" fieldPosition="0">
        <references count="4">
          <reference field="3" count="0" selected="0"/>
          <reference field="4" count="0" selected="0"/>
          <reference field="7" count="0" selected="0"/>
          <reference field="9" count="0"/>
        </references>
      </pivotArea>
    </format>
    <format dxfId="202">
      <pivotArea dataOnly="0" labelOnly="1" outline="0" fieldPosition="0">
        <references count="5">
          <reference field="3" count="0" selected="0"/>
          <reference field="4" count="0" selected="0"/>
          <reference field="6" count="0"/>
          <reference field="7" count="0" selected="0"/>
          <reference field="9" count="0" selected="0"/>
        </references>
      </pivotArea>
    </format>
    <format dxfId="201">
      <pivotArea dataOnly="0" labelOnly="1" outline="0" fieldPosition="0">
        <references count="6">
          <reference field="1" count="0"/>
          <reference field="3" count="0" selected="0"/>
          <reference field="4" count="0" selected="0"/>
          <reference field="6" count="0" selected="0"/>
          <reference field="7" count="0" selected="0"/>
          <reference field="9" count="0" selected="0"/>
        </references>
      </pivotArea>
    </format>
    <format dxfId="200">
      <pivotArea type="all" dataOnly="0" outline="0" fieldPosition="0"/>
    </format>
    <format dxfId="199">
      <pivotArea type="all" dataOnly="0" outline="0" fieldPosition="0"/>
    </format>
  </formats>
  <conditionalFormats count="1">
    <conditionalFormat priority="1">
      <pivotAreas count="1">
        <pivotArea type="data" outline="0" collapsedLevelsAreSubtotals="1" fieldPosition="0">
          <references count="1">
            <reference field="4294967294" count="1" selected="0">
              <x v="0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8.xml><?xml version="1.0" encoding="utf-8"?>
<pivotTableDefinition xmlns="http://schemas.openxmlformats.org/spreadsheetml/2006/main" name="ProductCompositionPivot" cacheId="1449" dataOnRows="1" applyNumberFormats="0" applyBorderFormats="0" applyFontFormats="0" applyPatternFormats="0" applyAlignmentFormats="0" applyWidthHeightFormats="1" dataCaption="Data" updatedVersion="4" minRefreshableVersion="3" asteriskTotals="1" showDrill="0" showMemberPropertyTips="0" rowGrandTotals="0" colGrandTotals="0" itemPrintTitles="1" createdVersion="3" indent="0" compact="0" compactData="0" gridDropZones="1">
  <location ref="B9:F85" firstHeaderRow="2" firstDataRow="2" firstDataCol="4"/>
  <pivotFields count="8"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 rankBy="0" defaultSubtotal="0">
      <items count="7">
        <item x="6"/>
        <item x="4"/>
        <item x="1"/>
        <item x="2"/>
        <item x="5"/>
        <item x="0"/>
        <item x="3"/>
      </items>
    </pivotField>
    <pivotField axis="axisRow" compact="0" outline="0" subtotalTop="0" showAll="0" includeNewItemsInFilter="1" sortType="ascending" rankBy="0" defaultSubtotal="0">
      <items count="19">
        <item x="0"/>
        <item x="1"/>
        <item x="2"/>
        <item x="17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</items>
    </pivotField>
    <pivotField axis="axisRow" compact="0" outline="0" subtotalTop="0" showAll="0" includeNewItemsInFilter="1" sortType="ascending" rankBy="0" defaultSubtotal="0">
      <items count="19">
        <item x="0"/>
        <item x="1"/>
        <item x="2"/>
        <item x="17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8"/>
      </items>
    </pivotField>
    <pivotField compact="0" outline="0" subtotalTop="0" showAll="0" includeNewItemsInFilter="1" defaultSubtotal="0">
      <items count="10">
        <item x="9"/>
        <item x="3"/>
        <item x="8"/>
        <item x="0"/>
        <item x="2"/>
        <item x="4"/>
        <item x="6"/>
        <item x="5"/>
        <item x="7"/>
        <item x="1"/>
      </items>
    </pivotField>
    <pivotField axis="axisRow" compact="0" outline="0" subtotalTop="0" showAll="0" includeNewItemsInFilter="1" sortType="ascending" rankBy="0" defaultSubtotal="0">
      <items count="26">
        <item x="12"/>
        <item x="13"/>
        <item x="14"/>
        <item x="17"/>
        <item x="18"/>
        <item x="19"/>
        <item x="3"/>
        <item x="20"/>
        <item x="7"/>
        <item x="0"/>
        <item x="15"/>
        <item x="21"/>
        <item x="4"/>
        <item x="11"/>
        <item x="23"/>
        <item x="16"/>
        <item m="1" x="25"/>
        <item x="5"/>
        <item x="6"/>
        <item x="8"/>
        <item x="9"/>
        <item x="10"/>
        <item x="1"/>
        <item x="22"/>
        <item x="2"/>
        <item x="24"/>
      </items>
    </pivotField>
    <pivotField dataField="1" compact="0" outline="0" subtotalTop="0" showAll="0" includeNewItemsInFilter="1"/>
  </pivotFields>
  <rowFields count="4">
    <field x="3"/>
    <field x="4"/>
    <field x="2"/>
    <field x="6"/>
  </rowFields>
  <rowItems count="75">
    <i>
      <x/>
      <x/>
      <x v="5"/>
      <x v="9"/>
    </i>
    <i r="3">
      <x v="22"/>
    </i>
    <i>
      <x v="1"/>
      <x v="1"/>
      <x v="5"/>
      <x v="24"/>
    </i>
    <i>
      <x v="2"/>
      <x v="2"/>
      <x v="2"/>
      <x v="6"/>
    </i>
    <i>
      <x v="3"/>
      <x v="3"/>
      <x v="2"/>
      <x v="3"/>
    </i>
    <i r="3">
      <x v="4"/>
    </i>
    <i r="3">
      <x v="5"/>
    </i>
    <i r="3">
      <x v="7"/>
    </i>
    <i r="3">
      <x v="11"/>
    </i>
    <i>
      <x v="4"/>
      <x v="4"/>
      <x v="5"/>
      <x v="24"/>
    </i>
    <i>
      <x v="5"/>
      <x v="5"/>
      <x v="3"/>
      <x v="12"/>
    </i>
    <i r="3">
      <x v="17"/>
    </i>
    <i r="3">
      <x v="18"/>
    </i>
    <i>
      <x v="6"/>
      <x v="6"/>
      <x v="6"/>
      <x v="8"/>
    </i>
    <i>
      <x v="7"/>
      <x v="7"/>
      <x v="3"/>
      <x v="19"/>
    </i>
    <i r="3">
      <x v="20"/>
    </i>
    <i r="3">
      <x v="21"/>
    </i>
    <i>
      <x v="8"/>
      <x v="8"/>
      <x v="5"/>
      <x v="24"/>
    </i>
    <i>
      <x v="9"/>
      <x v="9"/>
      <x v="3"/>
      <x v="13"/>
    </i>
    <i>
      <x v="10"/>
      <x v="10"/>
      <x v="1"/>
      <x/>
    </i>
    <i r="3">
      <x v="1"/>
    </i>
    <i r="3">
      <x v="2"/>
    </i>
    <i r="3">
      <x v="10"/>
    </i>
    <i r="3">
      <x v="15"/>
    </i>
    <i>
      <x v="11"/>
      <x v="11"/>
      <x v="1"/>
      <x/>
    </i>
    <i r="3">
      <x v="1"/>
    </i>
    <i r="3">
      <x v="2"/>
    </i>
    <i r="3">
      <x v="3"/>
    </i>
    <i r="3">
      <x v="4"/>
    </i>
    <i r="3">
      <x v="5"/>
    </i>
    <i r="3">
      <x v="7"/>
    </i>
    <i r="3">
      <x v="9"/>
    </i>
    <i r="3">
      <x v="10"/>
    </i>
    <i r="3">
      <x v="11"/>
    </i>
    <i r="3">
      <x v="15"/>
    </i>
    <i r="3">
      <x v="22"/>
    </i>
    <i>
      <x v="12"/>
      <x v="12"/>
      <x v="1"/>
      <x/>
    </i>
    <i r="3">
      <x v="1"/>
    </i>
    <i r="3">
      <x v="2"/>
    </i>
    <i r="3">
      <x v="3"/>
    </i>
    <i r="3">
      <x v="4"/>
    </i>
    <i r="3">
      <x v="5"/>
    </i>
    <i r="3">
      <x v="7"/>
    </i>
    <i r="3">
      <x v="9"/>
    </i>
    <i r="3">
      <x v="10"/>
    </i>
    <i r="3">
      <x v="11"/>
    </i>
    <i r="3">
      <x v="15"/>
    </i>
    <i r="3">
      <x v="22"/>
    </i>
    <i r="3">
      <x v="23"/>
    </i>
    <i>
      <x v="13"/>
      <x v="13"/>
      <x v="1"/>
      <x/>
    </i>
    <i r="3">
      <x v="1"/>
    </i>
    <i r="3">
      <x v="2"/>
    </i>
    <i r="3">
      <x v="3"/>
    </i>
    <i r="3">
      <x v="4"/>
    </i>
    <i r="3">
      <x v="5"/>
    </i>
    <i r="3">
      <x v="7"/>
    </i>
    <i r="3">
      <x v="9"/>
    </i>
    <i r="3">
      <x v="10"/>
    </i>
    <i r="3">
      <x v="11"/>
    </i>
    <i r="3">
      <x v="12"/>
    </i>
    <i r="3">
      <x v="15"/>
    </i>
    <i r="3">
      <x v="17"/>
    </i>
    <i r="3">
      <x v="18"/>
    </i>
    <i r="3">
      <x v="19"/>
    </i>
    <i r="3">
      <x v="20"/>
    </i>
    <i r="3">
      <x v="21"/>
    </i>
    <i r="3">
      <x v="22"/>
    </i>
    <i r="3">
      <x v="23"/>
    </i>
    <i r="2">
      <x v="6"/>
      <x v="8"/>
    </i>
    <i>
      <x v="14"/>
      <x v="14"/>
      <x v="4"/>
      <x v="14"/>
    </i>
    <i r="3">
      <x v="21"/>
    </i>
    <i>
      <x v="15"/>
      <x v="15"/>
      <x v="4"/>
      <x v="13"/>
    </i>
    <i>
      <x v="16"/>
      <x v="16"/>
      <x v="4"/>
      <x v="12"/>
    </i>
    <i r="3">
      <x v="21"/>
    </i>
    <i>
      <x v="17"/>
      <x v="17"/>
      <x v="5"/>
      <x v="23"/>
    </i>
  </rowItems>
  <colItems count="1">
    <i/>
  </colItems>
  <dataFields count="1">
    <dataField name="Max of Ind" fld="7" subtotal="max" baseField="0" baseItem="0" numFmtId="4"/>
  </dataFields>
  <formats count="47">
    <format dxfId="171">
      <pivotArea type="all" dataOnly="0" outline="0" fieldPosition="0"/>
    </format>
    <format dxfId="170">
      <pivotArea type="all" dataOnly="0" outline="0" fieldPosition="0"/>
    </format>
    <format dxfId="169">
      <pivotArea field="2" type="button" dataOnly="0" labelOnly="1" outline="0" axis="axisRow" fieldPosition="2"/>
    </format>
    <format dxfId="168">
      <pivotArea field="2" type="button" dataOnly="0" labelOnly="1" outline="0" axis="axisRow" fieldPosition="2"/>
    </format>
    <format dxfId="167">
      <pivotArea type="topRight" dataOnly="0" labelOnly="1" outline="0" fieldPosition="0"/>
    </format>
    <format dxfId="166">
      <pivotArea type="all" dataOnly="0" outline="0" fieldPosition="0"/>
    </format>
    <format dxfId="165">
      <pivotArea field="2" type="button" dataOnly="0" labelOnly="1" outline="0" axis="axisRow" fieldPosition="2"/>
    </format>
    <format dxfId="164">
      <pivotArea type="origin" dataOnly="0" labelOnly="1" outline="0" fieldPosition="0"/>
    </format>
    <format dxfId="163">
      <pivotArea field="2" type="button" dataOnly="0" labelOnly="1" outline="0" axis="axisRow" fieldPosition="2"/>
    </format>
    <format dxfId="162">
      <pivotArea field="3" type="button" dataOnly="0" labelOnly="1" outline="0" axis="axisRow" fieldPosition="0"/>
    </format>
    <format dxfId="161">
      <pivotArea field="5" type="button" dataOnly="0" labelOnly="1" outline="0"/>
    </format>
    <format dxfId="160">
      <pivotArea dataOnly="0" labelOnly="1" outline="0" fieldPosition="0">
        <references count="1">
          <reference field="3" count="0"/>
        </references>
      </pivotArea>
    </format>
    <format dxfId="159">
      <pivotArea type="origin" dataOnly="0" labelOnly="1" outline="0" fieldPosition="0"/>
    </format>
    <format dxfId="158">
      <pivotArea field="3" type="button" dataOnly="0" labelOnly="1" outline="0" axis="axisRow" fieldPosition="0"/>
    </format>
    <format dxfId="157">
      <pivotArea field="4" type="button" dataOnly="0" labelOnly="1" outline="0" axis="axisRow" fieldPosition="1"/>
    </format>
    <format dxfId="156">
      <pivotArea field="5" type="button" dataOnly="0" labelOnly="1" outline="0"/>
    </format>
    <format dxfId="155">
      <pivotArea field="5" type="button" dataOnly="0" labelOnly="1" outline="0"/>
    </format>
    <format dxfId="154">
      <pivotArea outline="0" fieldPosition="0"/>
    </format>
    <format dxfId="153">
      <pivotArea dataOnly="0" labelOnly="1" outline="0" fieldPosition="0">
        <references count="1">
          <reference field="3" count="0"/>
        </references>
      </pivotArea>
    </format>
    <format dxfId="152">
      <pivotArea dataOnly="0" labelOnly="1" outline="0" fieldPosition="0">
        <references count="2">
          <reference field="3" count="0" selected="0"/>
          <reference field="4" count="0"/>
        </references>
      </pivotArea>
    </format>
    <format dxfId="151">
      <pivotArea outline="0" fieldPosition="0"/>
    </format>
    <format dxfId="150">
      <pivotArea outline="0" fieldPosition="0"/>
    </format>
    <format dxfId="149">
      <pivotArea type="origin" dataOnly="0" labelOnly="1" outline="0" fieldPosition="0"/>
    </format>
    <format dxfId="148">
      <pivotArea field="3" type="button" dataOnly="0" labelOnly="1" outline="0" axis="axisRow" fieldPosition="0"/>
    </format>
    <format dxfId="147">
      <pivotArea field="4" type="button" dataOnly="0" labelOnly="1" outline="0" axis="axisRow" fieldPosition="1"/>
    </format>
    <format dxfId="146">
      <pivotArea field="6" type="button" dataOnly="0" labelOnly="1" outline="0" axis="axisRow" fieldPosition="3"/>
    </format>
    <format dxfId="145">
      <pivotArea type="topRight" dataOnly="0" labelOnly="1" outline="0" fieldPosition="0"/>
    </format>
    <format dxfId="144">
      <pivotArea dataOnly="0" labelOnly="1" outline="0" fieldPosition="0">
        <references count="1">
          <reference field="6" count="0"/>
        </references>
      </pivotArea>
    </format>
    <format dxfId="143">
      <pivotArea dataOnly="0" labelOnly="1" outline="0" fieldPosition="0">
        <references count="1">
          <reference field="6" count="0"/>
        </references>
      </pivotArea>
    </format>
    <format dxfId="142">
      <pivotArea type="origin" dataOnly="0" labelOnly="1" outline="0" offset="A1" fieldPosition="0"/>
    </format>
    <format dxfId="141">
      <pivotArea outline="0" fieldPosition="0">
        <references count="1">
          <reference field="3" count="3" selected="0">
            <x v="5"/>
            <x v="7"/>
            <x v="9"/>
          </reference>
        </references>
      </pivotArea>
    </format>
    <format dxfId="140">
      <pivotArea dataOnly="0" labelOnly="1" outline="0" fieldPosition="0">
        <references count="1">
          <reference field="3" count="3">
            <x v="5"/>
            <x v="7"/>
            <x v="9"/>
          </reference>
        </references>
      </pivotArea>
    </format>
    <format dxfId="139">
      <pivotArea outline="0" fieldPosition="0"/>
    </format>
    <format dxfId="138">
      <pivotArea type="topRight" dataOnly="0" labelOnly="1" outline="0" fieldPosition="0"/>
    </format>
    <format dxfId="137">
      <pivotArea field="6" type="button" dataOnly="0" labelOnly="1" outline="0" axis="axisRow" fieldPosition="3"/>
    </format>
    <format dxfId="136">
      <pivotArea outline="0" fieldPosition="0"/>
    </format>
    <format dxfId="135">
      <pivotArea type="topRight" dataOnly="0" labelOnly="1" outline="0" fieldPosition="0"/>
    </format>
    <format dxfId="134">
      <pivotArea outline="0" fieldPosition="0">
        <references count="1">
          <reference field="3" count="2" selected="0">
            <x v="15"/>
            <x v="16"/>
          </reference>
        </references>
      </pivotArea>
    </format>
    <format dxfId="133">
      <pivotArea field="6" type="button" dataOnly="0" labelOnly="1" outline="0" axis="axisRow" fieldPosition="3"/>
    </format>
    <format dxfId="132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4"/>
          </reference>
          <reference field="4" count="1" selected="0">
            <x v="14"/>
          </reference>
          <reference field="6" count="1">
            <x v="21"/>
          </reference>
        </references>
      </pivotArea>
    </format>
    <format dxfId="131">
      <pivotArea dataOnly="0" labelOnly="1" outline="0" fieldPosition="0">
        <references count="2">
          <reference field="3" count="1" selected="0">
            <x v="15"/>
          </reference>
          <reference field="4" count="1">
            <x v="15"/>
          </reference>
        </references>
      </pivotArea>
    </format>
    <format dxfId="130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4"/>
          </reference>
          <reference field="4" count="1" selected="0">
            <x v="14"/>
          </reference>
          <reference field="6" count="1">
            <x v="21"/>
          </reference>
        </references>
      </pivotArea>
    </format>
    <format dxfId="129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6"/>
          </reference>
          <reference field="4" count="1" selected="0">
            <x v="16"/>
          </reference>
          <reference field="6" count="1">
            <x v="21"/>
          </reference>
        </references>
      </pivotArea>
    </format>
    <format dxfId="128">
      <pivotArea dataOnly="0" labelOnly="1" outline="0" fieldPosition="0">
        <references count="2">
          <reference field="3" count="1" selected="0">
            <x v="16"/>
          </reference>
          <reference field="4" count="1">
            <x v="16"/>
          </reference>
        </references>
      </pivotArea>
    </format>
    <format dxfId="127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4"/>
          </reference>
          <reference field="4" count="1" selected="0">
            <x v="14"/>
          </reference>
          <reference field="6" count="1">
            <x v="21"/>
          </reference>
        </references>
      </pivotArea>
    </format>
    <format dxfId="126">
      <pivotArea dataOnly="0" labelOnly="1" outline="0" fieldPosition="0">
        <references count="4">
          <reference field="2" count="1" selected="0">
            <x v="4"/>
          </reference>
          <reference field="3" count="1" selected="0">
            <x v="16"/>
          </reference>
          <reference field="4" count="1" selected="0">
            <x v="16"/>
          </reference>
          <reference field="6" count="1">
            <x v="21"/>
          </reference>
        </references>
      </pivotArea>
    </format>
    <format dxfId="125">
      <pivotArea dataOnly="0" labelOnly="1" outline="0" fieldPosition="0">
        <references count="1">
          <reference field="6" count="0"/>
        </references>
      </pivotArea>
    </format>
  </formats>
  <pivotTableStyleInfo showRowHeaders="1" showColHeaders="1" showRowStripes="0" showColStripes="0" showLastColumn="1"/>
</pivotTableDefinition>
</file>

<file path=xl/pivotTables/pivotTable9.xml><?xml version="1.0" encoding="utf-8"?>
<pivotTableDefinition xmlns="http://schemas.openxmlformats.org/spreadsheetml/2006/main" name="ProductCompositionMatrixPivot" cacheId="1449" dataOnRows="1" applyNumberFormats="0" applyBorderFormats="0" applyFontFormats="0" applyPatternFormats="0" applyAlignmentFormats="0" applyWidthHeightFormats="1" dataCaption="Data" updatedVersion="4" minRefreshableVersion="3" asteriskTotals="1" showMemberPropertyTips="0" rowGrandTotals="0" colGrandTotals="0" itemPrintTitles="1" createdVersion="3" indent="0" compact="0" compactData="0" gridDropZones="1">
  <location ref="B9:AA28" firstHeaderRow="1" firstDataRow="2" firstDataCol="2"/>
  <pivotFields count="8"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 rankBy="0" defaultSubtotal="0">
      <items count="7">
        <item x="6"/>
        <item x="4"/>
        <item x="1"/>
        <item x="2"/>
        <item x="5"/>
        <item x="0"/>
        <item x="3"/>
      </items>
    </pivotField>
    <pivotField axis="axisRow" compact="0" outline="0" subtotalTop="0" showAll="0" includeNewItemsInFilter="1" sortType="ascending" rankBy="0" defaultSubtotal="0">
      <items count="19">
        <item x="0"/>
        <item x="1"/>
        <item x="2"/>
        <item x="17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8"/>
      </items>
    </pivotField>
    <pivotField axis="axisRow" compact="0" outline="0" subtotalTop="0" showAll="0" includeNewItemsInFilter="1" sortType="ascending" rankBy="0" defaultSubtotal="0">
      <items count="19">
        <item x="0"/>
        <item x="1"/>
        <item x="2"/>
        <item x="17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h="1" x="18"/>
      </items>
    </pivotField>
    <pivotField compact="0" outline="0" subtotalTop="0" showAll="0" includeNewItemsInFilter="1" defaultSubtotal="0">
      <items count="10">
        <item x="9"/>
        <item x="3"/>
        <item x="8"/>
        <item x="0"/>
        <item x="2"/>
        <item x="4"/>
        <item x="6"/>
        <item x="5"/>
        <item x="7"/>
        <item x="1"/>
      </items>
    </pivotField>
    <pivotField axis="axisCol" compact="0" outline="0" subtotalTop="0" showAll="0" includeNewItemsInFilter="1" sortType="ascending" rankBy="0" defaultSubtotal="0">
      <items count="26">
        <item x="12"/>
        <item x="13"/>
        <item x="14"/>
        <item x="17"/>
        <item x="18"/>
        <item x="19"/>
        <item x="3"/>
        <item x="20"/>
        <item x="7"/>
        <item x="0"/>
        <item x="15"/>
        <item x="21"/>
        <item x="4"/>
        <item x="11"/>
        <item x="23"/>
        <item x="16"/>
        <item m="1" x="25"/>
        <item x="5"/>
        <item x="6"/>
        <item x="8"/>
        <item x="9"/>
        <item x="10"/>
        <item x="1"/>
        <item x="22"/>
        <item x="2"/>
        <item x="24"/>
      </items>
    </pivotField>
    <pivotField dataField="1" compact="0" outline="0" subtotalTop="0" showAll="0" includeNewItemsInFilter="1"/>
  </pivotFields>
  <rowFields count="2">
    <field x="3"/>
    <field x="4"/>
  </rowFields>
  <rowItems count="18">
    <i>
      <x/>
      <x/>
    </i>
    <i>
      <x v="1"/>
      <x v="1"/>
    </i>
    <i>
      <x v="2"/>
      <x v="2"/>
    </i>
    <i>
      <x v="3"/>
      <x v="3"/>
    </i>
    <i>
      <x v="4"/>
      <x v="4"/>
    </i>
    <i>
      <x v="5"/>
      <x v="5"/>
    </i>
    <i>
      <x v="6"/>
      <x v="6"/>
    </i>
    <i>
      <x v="7"/>
      <x v="7"/>
    </i>
    <i>
      <x v="8"/>
      <x v="8"/>
    </i>
    <i>
      <x v="9"/>
      <x v="9"/>
    </i>
    <i>
      <x v="10"/>
      <x v="10"/>
    </i>
    <i>
      <x v="11"/>
      <x v="11"/>
    </i>
    <i>
      <x v="12"/>
      <x v="12"/>
    </i>
    <i>
      <x v="13"/>
      <x v="13"/>
    </i>
    <i>
      <x v="14"/>
      <x v="14"/>
    </i>
    <i>
      <x v="15"/>
      <x v="15"/>
    </i>
    <i>
      <x v="16"/>
      <x v="16"/>
    </i>
    <i>
      <x v="17"/>
      <x v="17"/>
    </i>
  </rowItems>
  <colFields count="1">
    <field x="6"/>
  </colFields>
  <colItems count="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</colItems>
  <dataFields count="1">
    <dataField name="Max of Ind" fld="7" subtotal="max" baseField="0" baseItem="0" numFmtId="1"/>
  </dataFields>
  <formats count="37">
    <format dxfId="103">
      <pivotArea type="all" dataOnly="0" outline="0" fieldPosition="0"/>
    </format>
    <format dxfId="102">
      <pivotArea type="all" dataOnly="0" outline="0" fieldPosition="0"/>
    </format>
    <format dxfId="101">
      <pivotArea field="2" type="button" dataOnly="0" labelOnly="1" outline="0"/>
    </format>
    <format dxfId="100">
      <pivotArea field="2" type="button" dataOnly="0" labelOnly="1" outline="0"/>
    </format>
    <format dxfId="99">
      <pivotArea type="topRight" dataOnly="0" labelOnly="1" outline="0" fieldPosition="0"/>
    </format>
    <format dxfId="98">
      <pivotArea type="all" dataOnly="0" outline="0" fieldPosition="0"/>
    </format>
    <format dxfId="97">
      <pivotArea field="2" type="button" dataOnly="0" labelOnly="1" outline="0"/>
    </format>
    <format dxfId="96">
      <pivotArea type="origin" dataOnly="0" labelOnly="1" outline="0" fieldPosition="0"/>
    </format>
    <format dxfId="95">
      <pivotArea field="2" type="button" dataOnly="0" labelOnly="1" outline="0"/>
    </format>
    <format dxfId="94">
      <pivotArea field="3" type="button" dataOnly="0" labelOnly="1" outline="0" axis="axisRow" fieldPosition="0"/>
    </format>
    <format dxfId="93">
      <pivotArea field="5" type="button" dataOnly="0" labelOnly="1" outline="0"/>
    </format>
    <format dxfId="92">
      <pivotArea dataOnly="0" labelOnly="1" outline="0" fieldPosition="0">
        <references count="1">
          <reference field="3" count="0"/>
        </references>
      </pivotArea>
    </format>
    <format dxfId="91">
      <pivotArea type="origin" dataOnly="0" labelOnly="1" outline="0" fieldPosition="0"/>
    </format>
    <format dxfId="90">
      <pivotArea field="3" type="button" dataOnly="0" labelOnly="1" outline="0" axis="axisRow" fieldPosition="0"/>
    </format>
    <format dxfId="89">
      <pivotArea field="4" type="button" dataOnly="0" labelOnly="1" outline="0" axis="axisRow" fieldPosition="1"/>
    </format>
    <format dxfId="88">
      <pivotArea field="5" type="button" dataOnly="0" labelOnly="1" outline="0"/>
    </format>
    <format dxfId="87">
      <pivotArea field="5" type="button" dataOnly="0" labelOnly="1" outline="0"/>
    </format>
    <format dxfId="86">
      <pivotArea outline="0" fieldPosition="0"/>
    </format>
    <format dxfId="85">
      <pivotArea dataOnly="0" labelOnly="1" outline="0" fieldPosition="0">
        <references count="1">
          <reference field="3" count="0"/>
        </references>
      </pivotArea>
    </format>
    <format dxfId="84">
      <pivotArea dataOnly="0" labelOnly="1" outline="0" fieldPosition="0">
        <references count="2">
          <reference field="3" count="0" selected="0"/>
          <reference field="4" count="0"/>
        </references>
      </pivotArea>
    </format>
    <format dxfId="83">
      <pivotArea outline="0" fieldPosition="0"/>
    </format>
    <format dxfId="82">
      <pivotArea outline="0" fieldPosition="0"/>
    </format>
    <format dxfId="81">
      <pivotArea type="origin" dataOnly="0" labelOnly="1" outline="0" fieldPosition="0"/>
    </format>
    <format dxfId="80">
      <pivotArea field="3" type="button" dataOnly="0" labelOnly="1" outline="0" axis="axisRow" fieldPosition="0"/>
    </format>
    <format dxfId="79">
      <pivotArea field="4" type="button" dataOnly="0" labelOnly="1" outline="0" axis="axisRow" fieldPosition="1"/>
    </format>
    <format dxfId="78">
      <pivotArea field="6" type="button" dataOnly="0" labelOnly="1" outline="0" axis="axisCol" fieldPosition="0"/>
    </format>
    <format dxfId="77">
      <pivotArea type="topRight" dataOnly="0" labelOnly="1" outline="0" fieldPosition="0"/>
    </format>
    <format dxfId="76">
      <pivotArea dataOnly="0" labelOnly="1" outline="0" fieldPosition="0">
        <references count="1">
          <reference field="6" count="0"/>
        </references>
      </pivotArea>
    </format>
    <format dxfId="75">
      <pivotArea dataOnly="0" labelOnly="1" outline="0" fieldPosition="0">
        <references count="1">
          <reference field="6" count="0"/>
        </references>
      </pivotArea>
    </format>
    <format dxfId="74">
      <pivotArea type="origin" dataOnly="0" labelOnly="1" outline="0" offset="A1" fieldPosition="0"/>
    </format>
    <format dxfId="73">
      <pivotArea outline="0" fieldPosition="0"/>
    </format>
    <format dxfId="72">
      <pivotArea outline="0" fieldPosition="0">
        <references count="1">
          <reference field="3" count="3" selected="0">
            <x v="5"/>
            <x v="7"/>
            <x v="9"/>
          </reference>
        </references>
      </pivotArea>
    </format>
    <format dxfId="71">
      <pivotArea dataOnly="0" labelOnly="1" outline="0" fieldPosition="0">
        <references count="1">
          <reference field="3" count="3">
            <x v="5"/>
            <x v="7"/>
            <x v="9"/>
          </reference>
        </references>
      </pivotArea>
    </format>
    <format dxfId="70">
      <pivotArea outline="0" fieldPosition="0">
        <references count="1">
          <reference field="3" count="3" selected="0">
            <x v="14"/>
            <x v="15"/>
            <x v="16"/>
          </reference>
        </references>
      </pivotArea>
    </format>
    <format dxfId="69">
      <pivotArea dataOnly="0" labelOnly="1" outline="0" fieldPosition="0">
        <references count="1">
          <reference field="3" count="3">
            <x v="14"/>
            <x v="15"/>
            <x v="16"/>
          </reference>
        </references>
      </pivotArea>
    </format>
    <format dxfId="68">
      <pivotArea type="topRight" dataOnly="0" labelOnly="1" outline="0" offset="Y1" fieldPosition="0"/>
    </format>
    <format dxfId="67">
      <pivotArea dataOnly="0" labelOnly="1" outline="0" fieldPosition="0">
        <references count="1">
          <reference field="6" count="1">
            <x v="24"/>
          </reference>
        </references>
      </pivotArea>
    </format>
  </formats>
  <conditionalFormats count="8">
    <conditionalFormat priority="30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1" selected="0">
              <x v="0"/>
            </reference>
          </references>
        </pivotArea>
      </pivotAreas>
    </conditionalFormat>
    <conditionalFormat priority="27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1" selected="0">
              <x v="0"/>
            </reference>
          </references>
        </pivotArea>
      </pivotAreas>
    </conditionalFormat>
    <conditionalFormat priority="16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1" selected="0">
              <x v="0"/>
            </reference>
          </references>
        </pivotArea>
      </pivotAreas>
    </conditionalFormat>
    <conditionalFormat priority="15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1" selected="0">
              <x v="0"/>
            </reference>
          </references>
        </pivotArea>
      </pivotAreas>
    </conditionalFormat>
    <conditionalFormat priority="4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24" selected="0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</pivotAreas>
    </conditionalFormat>
    <conditionalFormat priority="3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24" selected="0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</pivotAreas>
    </conditionalFormat>
    <conditionalFormat priority="2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24" selected="0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</pivotAreas>
    </conditionalFormat>
    <conditionalFormat priority="1">
      <pivotAreas count="1">
        <pivotArea type="data" outline="0" collapsedLevelsAreSubtotals="1" fieldPosition="0">
          <references count="2">
            <reference field="4294967294" count="1" selected="0">
              <x v="0"/>
            </reference>
            <reference field="6" count="24" selected="0">
              <x v="1"/>
              <x v="2"/>
              <x v="3"/>
              <x v="4"/>
              <x v="5"/>
              <x v="6"/>
              <x v="7"/>
              <x v="8"/>
              <x v="9"/>
              <x v="10"/>
              <x v="11"/>
              <x v="12"/>
              <x v="13"/>
              <x v="14"/>
              <x v="15"/>
              <x v="16"/>
              <x v="17"/>
              <x v="18"/>
              <x v="19"/>
              <x v="20"/>
              <x v="21"/>
              <x v="22"/>
              <x v="23"/>
              <x v="24"/>
            </reference>
          </references>
        </pivotArea>
      </pivotAreas>
    </conditionalFormat>
  </conditionalFormats>
  <pivotTableStyleInfo showRowHeaders="1" showColHeaders="1" showRowStripes="0" showColStripes="0" showLastColumn="1"/>
</pivotTableDefinition>
</file>

<file path=xl/pivotTables/pivotTable10.xml><?xml version="1.0" encoding="utf-8"?>
<pivotTableDefinition xmlns="http://schemas.openxmlformats.org/spreadsheetml/2006/main" name="MigrationPivot" cacheId="1448" dataOnRows="1" applyNumberFormats="0" applyBorderFormats="0" applyFontFormats="0" applyPatternFormats="0" applyAlignmentFormats="0" applyWidthHeightFormats="1" dataCaption="Data" updatedVersion="4" minRefreshableVersion="3" asteriskTotals="1" showDrill="0" showMemberPropertyTips="0" rowGrandTotals="0" colGrandTotals="0" itemPrintTitles="1" createdVersion="3" indent="0" compact="0" compactData="0" gridDropZones="1">
  <location ref="C9:K24" firstHeaderRow="2" firstDataRow="2" firstDataCol="3"/>
  <pivotFields count="3">
    <pivotField axis="axisRow" compact="0" outline="0" subtotalTop="0" showAll="0" includeNewItemsInFilter="1" defaultSubtota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h="1" x="14"/>
      </items>
    </pivotField>
    <pivotField axis="axisRow" compact="0" outline="0" subtotalTop="0" showAll="0" includeNewItemsInFilter="1" defaultSubtotal="0">
      <items count="3">
        <item x="0"/>
        <item x="2"/>
        <item x="1"/>
      </items>
    </pivotField>
    <pivotField axis="axisRow" compact="0" outline="0" subtotalTop="0" showAll="0" includeNewItemsInFilter="1" defaultSubtotal="0">
      <items count="25">
        <item m="1" x="20"/>
        <item n="4863: Kaspersky Endpoint Security для бизнеса – Стандартный + 4313: Kaspersky Security для почтовых серверов (Add-on)" m="1" x="12"/>
        <item n="4863: Kaspersky Endpoint Security для бизнеса – Стандартный + 4313: Kaspersky Security для почтовых серверов (Add-on) + 4413: Kaspersky Security для интернет-шлюзов (Add-on) + 4323: Kaspersky Security для серверов совместной работы (Add-on)" m="1" x="17"/>
        <item n="4863: Kaspersky Endpoint Security для бизнеса – Стандартный + 4313: Kaspersky Security для почтовых серверов (Add-on) + 4413: Kaspersky Security для интернет-шлюзов (Add-on) + 4323: Kaspersky Security для серверов совместной работы (Add-on)2" m="1" x="22"/>
        <item n="4863: Kaspersky Endpoint Security для бизнеса – Стандартный2" m="1" x="13"/>
        <item n="4867: Kaspersky Endpoint Security для бизнеса – Расширенный" m="1" x="18"/>
        <item n="4867: Kaspersky Endpoint Security для бизнеса – Расширенный + 4313: Kaspersky Security для почтовых серверов (Add-on)" m="1" x="19"/>
        <item n="4867: Kaspersky Endpoint Security для бизнеса – Расширенный + 4313: Kaspersky Security для почтовых серверов (Add-on) + 4413: Kaspersky Security для интернет-шлюзов (Add-on) + 4323: Kaspersky Security for Collaboration (Add-on)" m="1" x="21"/>
        <item n="4867: Kaspersky Endpoint Security для бизнеса – Расширенный + 4313: Kaspersky Security для почтовых серверов (Add-on)2" m="1" x="16"/>
        <item n="4867: Kaspersky Endpoint Security для бизнеса – Расширенный2" m="1" x="24"/>
        <item m="1" x="14"/>
        <item n="4869: Kaspersky Total Security для бизнеса" m="1" x="23"/>
        <item n="4869: Kaspersky Total Security для бизнеса2" m="1" x="15"/>
        <item x="11"/>
        <item x="0"/>
        <item x="3"/>
        <item x="1"/>
        <item x="2"/>
        <item x="4"/>
        <item x="5"/>
        <item x="6"/>
        <item x="7"/>
        <item x="8"/>
        <item x="9"/>
        <item x="10"/>
      </items>
    </pivotField>
  </pivotFields>
  <rowFields count="3">
    <field x="0"/>
    <field x="1"/>
    <field x="2"/>
  </rowFields>
  <rowItems count="14">
    <i>
      <x/>
      <x/>
      <x v="14"/>
    </i>
    <i>
      <x v="1"/>
      <x v="2"/>
      <x v="16"/>
    </i>
    <i>
      <x v="2"/>
      <x v="2"/>
      <x v="17"/>
    </i>
    <i>
      <x v="3"/>
      <x v="2"/>
      <x v="15"/>
    </i>
    <i>
      <x v="4"/>
      <x v="2"/>
      <x v="18"/>
    </i>
    <i>
      <x v="5"/>
      <x v="2"/>
      <x v="19"/>
    </i>
    <i>
      <x v="6"/>
      <x v="2"/>
      <x v="15"/>
    </i>
    <i>
      <x v="7"/>
      <x v="2"/>
      <x v="18"/>
    </i>
    <i>
      <x v="8"/>
      <x v="2"/>
      <x v="20"/>
    </i>
    <i>
      <x v="9"/>
      <x v="2"/>
      <x v="21"/>
    </i>
    <i>
      <x v="10"/>
      <x v="2"/>
      <x v="22"/>
    </i>
    <i>
      <x v="11"/>
      <x/>
      <x v="22"/>
    </i>
    <i>
      <x v="12"/>
      <x v="2"/>
      <x v="23"/>
    </i>
    <i>
      <x v="13"/>
      <x v="2"/>
      <x v="24"/>
    </i>
  </rowItems>
  <colItems count="1">
    <i/>
  </colItems>
  <formats count="60">
    <format dxfId="59">
      <pivotArea type="all" dataOnly="0" outline="0" fieldPosition="0"/>
    </format>
    <format dxfId="58">
      <pivotArea type="all" dataOnly="0" outline="0" fieldPosition="0"/>
    </format>
    <format dxfId="57">
      <pivotArea type="topRight" dataOnly="0" labelOnly="1" outline="0" fieldPosition="0"/>
    </format>
    <format dxfId="56">
      <pivotArea type="all" dataOnly="0" outline="0" fieldPosition="0"/>
    </format>
    <format dxfId="55">
      <pivotArea type="origin" dataOnly="0" labelOnly="1" outline="0" fieldPosition="0"/>
    </format>
    <format dxfId="54">
      <pivotArea type="origin" dataOnly="0" labelOnly="1" outline="0" fieldPosition="0"/>
    </format>
    <format dxfId="53">
      <pivotArea outline="0" fieldPosition="0"/>
    </format>
    <format dxfId="52">
      <pivotArea outline="0" fieldPosition="0"/>
    </format>
    <format dxfId="51">
      <pivotArea outline="0" fieldPosition="0"/>
    </format>
    <format dxfId="50">
      <pivotArea type="origin" dataOnly="0" labelOnly="1" outline="0" fieldPosition="0"/>
    </format>
    <format dxfId="49">
      <pivotArea type="topRight" dataOnly="0" labelOnly="1" outline="0" fieldPosition="0"/>
    </format>
    <format dxfId="48">
      <pivotArea type="origin" dataOnly="0" labelOnly="1" outline="0" offset="A1" fieldPosition="0"/>
    </format>
    <format dxfId="47">
      <pivotArea outline="0" fieldPosition="0"/>
    </format>
    <format dxfId="46">
      <pivotArea type="topRight" dataOnly="0" labelOnly="1" outline="0" fieldPosition="0"/>
    </format>
    <format dxfId="45">
      <pivotArea outline="0" fieldPosition="0"/>
    </format>
    <format dxfId="44">
      <pivotArea type="topRight" dataOnly="0" labelOnly="1" outline="0" fieldPosition="0"/>
    </format>
    <format dxfId="43">
      <pivotArea field="0" type="button" dataOnly="0" labelOnly="1" outline="0" axis="axisRow" fieldPosition="0"/>
    </format>
    <format dxfId="42">
      <pivotArea field="2" type="button" dataOnly="0" labelOnly="1" outline="0" axis="axisRow" fieldPosition="2"/>
    </format>
    <format dxfId="41">
      <pivotArea field="0" type="button" dataOnly="0" labelOnly="1" outline="0" axis="axisRow" fieldPosition="0"/>
    </format>
    <format dxfId="40">
      <pivotArea field="2" type="button" dataOnly="0" labelOnly="1" outline="0" axis="axisRow" fieldPosition="2"/>
    </format>
    <format dxfId="39">
      <pivotArea field="1" type="button" dataOnly="0" labelOnly="1" outline="0" axis="axisRow" fieldPosition="1"/>
    </format>
    <format dxfId="38">
      <pivotArea dataOnly="0" labelOnly="1" outline="0" fieldPosition="0">
        <references count="1">
          <reference field="0" count="1">
            <x v="14"/>
          </reference>
        </references>
      </pivotArea>
    </format>
    <format dxfId="37">
      <pivotArea dataOnly="0" labelOnly="1" outline="0" fieldPosition="0">
        <references count="2">
          <reference field="0" count="1" selected="0">
            <x v="14"/>
          </reference>
          <reference field="1" count="1">
            <x v="1"/>
          </reference>
        </references>
      </pivotArea>
    </format>
    <format dxfId="36">
      <pivotArea dataOnly="0" labelOnly="1" outline="0" fieldPosition="0">
        <references count="3">
          <reference field="0" count="1" selected="0">
            <x v="14"/>
          </reference>
          <reference field="1" count="1" selected="0">
            <x v="1"/>
          </reference>
          <reference field="2" count="1">
            <x v="13"/>
          </reference>
        </references>
      </pivotArea>
    </format>
    <format dxfId="35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5"/>
          </reference>
        </references>
      </pivotArea>
    </format>
    <format dxfId="34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2" count="1">
            <x v="11"/>
          </reference>
        </references>
      </pivotArea>
    </format>
    <format dxfId="33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"/>
          </reference>
          <reference field="2" count="1">
            <x v="5"/>
          </reference>
        </references>
      </pivotArea>
    </format>
    <format dxfId="32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1"/>
          </reference>
        </references>
      </pivotArea>
    </format>
    <format dxfId="31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6"/>
          </reference>
        </references>
      </pivotArea>
    </format>
    <format dxfId="30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1"/>
          </reference>
        </references>
      </pivotArea>
    </format>
    <format dxfId="2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1"/>
          </reference>
        </references>
      </pivotArea>
    </format>
    <format dxfId="28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"/>
          </reference>
          <reference field="2" count="1">
            <x v="2"/>
          </reference>
        </references>
      </pivotArea>
    </format>
    <format dxfId="27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7"/>
          </reference>
        </references>
      </pivotArea>
    </format>
    <format dxfId="2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1"/>
          </reference>
        </references>
      </pivotArea>
    </format>
    <format dxfId="25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4"/>
          </reference>
        </references>
      </pivotArea>
    </format>
    <format dxfId="24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9"/>
          </reference>
        </references>
      </pivotArea>
    </format>
    <format dxfId="23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2" count="1">
            <x v="12"/>
          </reference>
        </references>
      </pivotArea>
    </format>
    <format dxfId="22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4"/>
          </reference>
        </references>
      </pivotArea>
    </format>
    <format dxfId="21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"/>
          </reference>
          <reference field="2" count="1">
            <x v="9"/>
          </reference>
        </references>
      </pivotArea>
    </format>
    <format dxfId="20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2"/>
          </reference>
        </references>
      </pivotArea>
    </format>
    <format dxfId="19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0"/>
          </reference>
        </references>
      </pivotArea>
    </format>
    <format dxfId="18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8"/>
          </reference>
        </references>
      </pivotArea>
    </format>
    <format dxfId="17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12"/>
          </reference>
        </references>
      </pivotArea>
    </format>
    <format dxfId="16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12"/>
          </reference>
        </references>
      </pivotArea>
    </format>
    <format dxfId="15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"/>
          </reference>
          <reference field="2" count="1">
            <x v="3"/>
          </reference>
        </references>
      </pivotArea>
    </format>
    <format dxfId="14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10"/>
          </reference>
        </references>
      </pivotArea>
    </format>
    <format dxfId="13">
      <pivotArea dataOnly="0" labelOnly="1" outline="0" fieldPosition="0">
        <references count="3">
          <reference field="0" count="1" selected="0">
            <x v="0"/>
          </reference>
          <reference field="1" count="1" selected="0">
            <x v="0"/>
          </reference>
          <reference field="2" count="1">
            <x v="14"/>
          </reference>
        </references>
      </pivotArea>
    </format>
    <format dxfId="12">
      <pivotArea dataOnly="0" labelOnly="1" outline="0" fieldPosition="0">
        <references count="3">
          <reference field="0" count="1" selected="0">
            <x v="1"/>
          </reference>
          <reference field="1" count="1" selected="0">
            <x v="2"/>
          </reference>
          <reference field="2" count="1">
            <x v="16"/>
          </reference>
        </references>
      </pivotArea>
    </format>
    <format dxfId="11">
      <pivotArea dataOnly="0" labelOnly="1" outline="0" fieldPosition="0">
        <references count="3">
          <reference field="0" count="1" selected="0">
            <x v="2"/>
          </reference>
          <reference field="1" count="1" selected="0">
            <x v="2"/>
          </reference>
          <reference field="2" count="1">
            <x v="17"/>
          </reference>
        </references>
      </pivotArea>
    </format>
    <format dxfId="10">
      <pivotArea dataOnly="0" labelOnly="1" outline="0" fieldPosition="0">
        <references count="3">
          <reference field="0" count="1" selected="0">
            <x v="3"/>
          </reference>
          <reference field="1" count="1" selected="0">
            <x v="2"/>
          </reference>
          <reference field="2" count="1">
            <x v="15"/>
          </reference>
        </references>
      </pivotArea>
    </format>
    <format dxfId="9">
      <pivotArea dataOnly="0" labelOnly="1" outline="0" fieldPosition="0">
        <references count="3">
          <reference field="0" count="1" selected="0">
            <x v="4"/>
          </reference>
          <reference field="1" count="1" selected="0">
            <x v="2"/>
          </reference>
          <reference field="2" count="1">
            <x v="18"/>
          </reference>
        </references>
      </pivotArea>
    </format>
    <format dxfId="8">
      <pivotArea dataOnly="0" labelOnly="1" outline="0" fieldPosition="0">
        <references count="3">
          <reference field="0" count="1" selected="0">
            <x v="5"/>
          </reference>
          <reference field="1" count="1" selected="0">
            <x v="2"/>
          </reference>
          <reference field="2" count="1">
            <x v="19"/>
          </reference>
        </references>
      </pivotArea>
    </format>
    <format dxfId="7">
      <pivotArea dataOnly="0" labelOnly="1" outline="0" fieldPosition="0">
        <references count="3">
          <reference field="0" count="1" selected="0">
            <x v="6"/>
          </reference>
          <reference field="1" count="1" selected="0">
            <x v="2"/>
          </reference>
          <reference field="2" count="1">
            <x v="15"/>
          </reference>
        </references>
      </pivotArea>
    </format>
    <format dxfId="6">
      <pivotArea dataOnly="0" labelOnly="1" outline="0" fieldPosition="0">
        <references count="3">
          <reference field="0" count="1" selected="0">
            <x v="7"/>
          </reference>
          <reference field="1" count="1" selected="0">
            <x v="2"/>
          </reference>
          <reference field="2" count="1">
            <x v="18"/>
          </reference>
        </references>
      </pivotArea>
    </format>
    <format dxfId="5">
      <pivotArea dataOnly="0" labelOnly="1" outline="0" fieldPosition="0">
        <references count="3">
          <reference field="0" count="1" selected="0">
            <x v="8"/>
          </reference>
          <reference field="1" count="1" selected="0">
            <x v="2"/>
          </reference>
          <reference field="2" count="1">
            <x v="20"/>
          </reference>
        </references>
      </pivotArea>
    </format>
    <format dxfId="4">
      <pivotArea dataOnly="0" labelOnly="1" outline="0" fieldPosition="0">
        <references count="3">
          <reference field="0" count="1" selected="0">
            <x v="9"/>
          </reference>
          <reference field="1" count="1" selected="0">
            <x v="2"/>
          </reference>
          <reference field="2" count="1">
            <x v="21"/>
          </reference>
        </references>
      </pivotArea>
    </format>
    <format dxfId="3">
      <pivotArea dataOnly="0" labelOnly="1" outline="0" fieldPosition="0">
        <references count="3">
          <reference field="0" count="1" selected="0">
            <x v="10"/>
          </reference>
          <reference field="1" count="1" selected="0">
            <x v="2"/>
          </reference>
          <reference field="2" count="1">
            <x v="22"/>
          </reference>
        </references>
      </pivotArea>
    </format>
    <format dxfId="2">
      <pivotArea dataOnly="0" labelOnly="1" outline="0" fieldPosition="0">
        <references count="3">
          <reference field="0" count="1" selected="0">
            <x v="11"/>
          </reference>
          <reference field="1" count="1" selected="0">
            <x v="0"/>
          </reference>
          <reference field="2" count="1">
            <x v="22"/>
          </reference>
        </references>
      </pivotArea>
    </format>
    <format dxfId="1">
      <pivotArea dataOnly="0" labelOnly="1" outline="0" fieldPosition="0">
        <references count="3">
          <reference field="0" count="1" selected="0">
            <x v="12"/>
          </reference>
          <reference field="1" count="1" selected="0">
            <x v="2"/>
          </reference>
          <reference field="2" count="1">
            <x v="23"/>
          </reference>
        </references>
      </pivotArea>
    </format>
    <format dxfId="0">
      <pivotArea dataOnly="0" labelOnly="1" outline="0" fieldPosition="0">
        <references count="3">
          <reference field="0" count="1" selected="0">
            <x v="13"/>
          </reference>
          <reference field="1" count="1" selected="0">
            <x v="2"/>
          </reference>
          <reference field="2" count="1">
            <x v="24"/>
          </reference>
        </references>
      </pivotArea>
    </format>
  </formats>
  <pivotTableStyleInfo showRowHeaders="1" showColHeaders="1" showRowStripes="0" showColStripes="0" showLastColumn="1"/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pivotTable" Target="../pivotTables/pivotTable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5.bin"/><Relationship Id="rId1" Type="http://schemas.openxmlformats.org/officeDocument/2006/relationships/pivotTable" Target="../pivotTables/pivotTable4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6.bin"/><Relationship Id="rId1" Type="http://schemas.openxmlformats.org/officeDocument/2006/relationships/pivotTable" Target="../pivotTables/pivotTable5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7.xml"/><Relationship Id="rId2" Type="http://schemas.openxmlformats.org/officeDocument/2006/relationships/printerSettings" Target="../printerSettings/printerSettings7.bin"/><Relationship Id="rId1" Type="http://schemas.openxmlformats.org/officeDocument/2006/relationships/pivotTable" Target="../pivotTables/pivotTable6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8.bin"/><Relationship Id="rId1" Type="http://schemas.openxmlformats.org/officeDocument/2006/relationships/pivotTable" Target="../pivotTables/pivotTable7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1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0.xml"/><Relationship Id="rId2" Type="http://schemas.openxmlformats.org/officeDocument/2006/relationships/printerSettings" Target="../printerSettings/printerSettings10.bin"/><Relationship Id="rId1" Type="http://schemas.openxmlformats.org/officeDocument/2006/relationships/pivotTable" Target="../pivotTables/pivotTable8.x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1.xml"/><Relationship Id="rId2" Type="http://schemas.openxmlformats.org/officeDocument/2006/relationships/printerSettings" Target="../printerSettings/printerSettings11.bin"/><Relationship Id="rId1" Type="http://schemas.openxmlformats.org/officeDocument/2006/relationships/pivotTable" Target="../pivotTables/pivotTable9.x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hyperlink" Target="https://portal.hq.kaspersky.com/sites/pricing/Licensing%20Policies/Forms/LP%20main.aspx?RootFolder=%2fsites%2fpricing%2fLicensing%20Policies%2fCommercial%20licensing%20guidelines%2fMigration%20guide&amp;FolderCTID=&amp;View=%7b0BA1FF4D%2dFFF0%2d49C6%2dADD4%2d1CDD" TargetMode="External"/><Relationship Id="rId1" Type="http://schemas.openxmlformats.org/officeDocument/2006/relationships/pivotTable" Target="../pivotTables/pivotTable10.xml"/><Relationship Id="rId4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23.xml.rels><?xml version="1.0" encoding="UTF-8" standalone="yes"?>
<Relationships xmlns="http://schemas.openxmlformats.org/package/2006/relationships"><Relationship Id="rId8" Type="http://schemas.openxmlformats.org/officeDocument/2006/relationships/hyperlink" Target="mailto:sales@kaspersky.com" TargetMode="External"/><Relationship Id="rId13" Type="http://schemas.openxmlformats.org/officeDocument/2006/relationships/hyperlink" Target="mailto:sales@kaspersky.com" TargetMode="External"/><Relationship Id="rId18" Type="http://schemas.openxmlformats.org/officeDocument/2006/relationships/printerSettings" Target="../printerSettings/printerSettings17.bin"/><Relationship Id="rId3" Type="http://schemas.openxmlformats.org/officeDocument/2006/relationships/hyperlink" Target="mailto:sales@kasperskylab.co.uk" TargetMode="External"/><Relationship Id="rId7" Type="http://schemas.openxmlformats.org/officeDocument/2006/relationships/hyperlink" Target="mailto:sales@kaspersky.com" TargetMode="External"/><Relationship Id="rId12" Type="http://schemas.openxmlformats.org/officeDocument/2006/relationships/hyperlink" Target="mailto:anz_sales@kaspersky.com" TargetMode="External"/><Relationship Id="rId17" Type="http://schemas.openxmlformats.org/officeDocument/2006/relationships/hyperlink" Target="mailto:sales@kaspersky.com" TargetMode="External"/><Relationship Id="rId2" Type="http://schemas.openxmlformats.org/officeDocument/2006/relationships/hyperlink" Target="mailto:Support-Users@fr.kaspersky.com" TargetMode="External"/><Relationship Id="rId16" Type="http://schemas.openxmlformats.org/officeDocument/2006/relationships/hyperlink" Target="mailto:sales@kaspersky.com" TargetMode="External"/><Relationship Id="rId1" Type="http://schemas.openxmlformats.org/officeDocument/2006/relationships/hyperlink" Target="mailto:klc@kaspersky.com.cn" TargetMode="External"/><Relationship Id="rId6" Type="http://schemas.openxmlformats.org/officeDocument/2006/relationships/hyperlink" Target="mailto:sales@kaspersky.com" TargetMode="External"/><Relationship Id="rId11" Type="http://schemas.openxmlformats.org/officeDocument/2006/relationships/hyperlink" Target="mailto:sales@kaspersky.com" TargetMode="External"/><Relationship Id="rId5" Type="http://schemas.openxmlformats.org/officeDocument/2006/relationships/hyperlink" Target="mailto:info@kaspersky.pl" TargetMode="External"/><Relationship Id="rId15" Type="http://schemas.openxmlformats.org/officeDocument/2006/relationships/hyperlink" Target="mailto:sales@kaspersky.com" TargetMode="External"/><Relationship Id="rId10" Type="http://schemas.openxmlformats.org/officeDocument/2006/relationships/hyperlink" Target="mailto:klc@kaspersky.com.cn" TargetMode="External"/><Relationship Id="rId4" Type="http://schemas.openxmlformats.org/officeDocument/2006/relationships/hyperlink" Target="mailto:sales@kaspersky.nl" TargetMode="External"/><Relationship Id="rId9" Type="http://schemas.openxmlformats.org/officeDocument/2006/relationships/hyperlink" Target="mailto:sales@kaspersky.co.jp" TargetMode="External"/><Relationship Id="rId14" Type="http://schemas.openxmlformats.org/officeDocument/2006/relationships/hyperlink" Target="mailto:sales@kaspersky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10"/>
  </sheetPr>
  <dimension ref="A1:T22"/>
  <sheetViews>
    <sheetView showGridLines="0" showRowColHeaders="0" tabSelected="1" workbookViewId="0">
      <selection activeCell="C3" sqref="C3"/>
    </sheetView>
  </sheetViews>
  <sheetFormatPr defaultRowHeight="12.75" x14ac:dyDescent="0.2"/>
  <cols>
    <col min="1" max="1" width="1.42578125" style="4" customWidth="1"/>
    <col min="2" max="2" width="14.28515625" style="4" customWidth="1"/>
    <col min="3" max="3" width="19.42578125" style="4" customWidth="1"/>
    <col min="4" max="4" width="9.28515625" style="2" customWidth="1"/>
    <col min="5" max="5" width="39.42578125" style="3" customWidth="1"/>
    <col min="6" max="6" width="6.42578125" style="3" customWidth="1"/>
    <col min="7" max="7" width="1.7109375" style="3" hidden="1" customWidth="1"/>
    <col min="8" max="8" width="9.140625" style="3" customWidth="1"/>
    <col min="9" max="20" width="9.140625" style="3"/>
    <col min="21" max="16384" width="9.140625" style="4"/>
  </cols>
  <sheetData>
    <row r="1" spans="1:8" ht="7.5" customHeight="1" x14ac:dyDescent="0.2">
      <c r="A1" s="1"/>
      <c r="B1" s="1"/>
      <c r="C1" s="1"/>
    </row>
    <row r="2" spans="1:8" ht="13.5" customHeight="1" x14ac:dyDescent="0.2">
      <c r="A2" s="5"/>
      <c r="B2" s="140"/>
      <c r="C2" s="140"/>
      <c r="D2" s="140"/>
      <c r="E2" s="140"/>
      <c r="F2" s="140"/>
      <c r="G2" s="5"/>
      <c r="H2" s="5"/>
    </row>
    <row r="3" spans="1:8" ht="13.5" customHeight="1" x14ac:dyDescent="0.2">
      <c r="A3" s="5"/>
      <c r="B3" s="140"/>
      <c r="C3" s="140"/>
      <c r="D3" s="140"/>
      <c r="E3" s="140"/>
      <c r="F3" s="140"/>
      <c r="G3" s="5"/>
      <c r="H3" s="5"/>
    </row>
    <row r="4" spans="1:8" ht="12.75" customHeight="1" x14ac:dyDescent="0.2">
      <c r="A4" s="5"/>
      <c r="B4" s="140"/>
      <c r="C4" s="140"/>
      <c r="D4" s="140"/>
      <c r="E4" s="140"/>
      <c r="F4" s="140"/>
      <c r="G4" s="5"/>
      <c r="H4" s="5"/>
    </row>
    <row r="5" spans="1:8" s="6" customFormat="1" ht="4.5" customHeight="1" x14ac:dyDescent="0.25"/>
    <row r="6" spans="1:8" s="6" customFormat="1" ht="3.75" customHeight="1" x14ac:dyDescent="0.25">
      <c r="B6" s="38"/>
      <c r="C6" s="38"/>
      <c r="D6" s="38"/>
      <c r="E6" s="38"/>
      <c r="F6" s="38"/>
    </row>
    <row r="7" spans="1:8" s="6" customFormat="1" ht="10.5" customHeight="1" x14ac:dyDescent="0.25">
      <c r="B7" s="68" t="str">
        <f ca="1">CONCATENATE("Price List applicable for ",Data!A9,". Effective from ",Data!A11,". ")</f>
        <v xml:space="preserve">Price List applicable for Russian Federation. Effective from April 1st 2014. </v>
      </c>
      <c r="C7" s="39"/>
      <c r="D7" s="39"/>
      <c r="E7" s="39"/>
      <c r="F7" s="39"/>
    </row>
    <row r="8" spans="1:8" s="6" customFormat="1" ht="10.5" customHeight="1" x14ac:dyDescent="0.25">
      <c r="B8" s="64" t="str">
        <f ca="1">CONCATENATE(Data!A5,". ",Data!A7)</f>
        <v>Kaspersky Lab. 10 Geroev Panfilovtsev St. Moscow, 125363. sales@kaspersky.com</v>
      </c>
      <c r="C8" s="39"/>
      <c r="D8" s="39"/>
      <c r="E8" s="39"/>
      <c r="F8" s="39"/>
    </row>
    <row r="9" spans="1:8" s="6" customFormat="1" ht="12.75" customHeight="1" x14ac:dyDescent="0.25">
      <c r="B9" s="89" t="s">
        <v>72</v>
      </c>
      <c r="C9" s="89"/>
      <c r="D9" s="90"/>
      <c r="E9" s="91"/>
      <c r="F9" s="90"/>
    </row>
    <row r="10" spans="1:8" s="6" customFormat="1" ht="12.75" customHeight="1" x14ac:dyDescent="0.25">
      <c r="B10" s="319" t="s">
        <v>73</v>
      </c>
      <c r="C10" s="88" t="s">
        <v>167</v>
      </c>
      <c r="D10" s="36" t="s">
        <v>195</v>
      </c>
      <c r="E10" s="37"/>
      <c r="F10" s="36"/>
      <c r="G10" s="6" t="str">
        <f ca="1">SOHOVC</f>
        <v>+</v>
      </c>
    </row>
    <row r="11" spans="1:8" s="6" customFormat="1" ht="12.75" customHeight="1" x14ac:dyDescent="0.25">
      <c r="B11" s="319"/>
      <c r="C11" s="88" t="s">
        <v>168</v>
      </c>
      <c r="D11" s="36" t="s">
        <v>169</v>
      </c>
      <c r="E11" s="37"/>
      <c r="F11" s="36"/>
      <c r="G11" s="6" t="str">
        <f ca="1">EnterpriseVC</f>
        <v>+</v>
      </c>
    </row>
    <row r="12" spans="1:8" s="6" customFormat="1" ht="12.75" hidden="1" customHeight="1" x14ac:dyDescent="0.25">
      <c r="B12" s="319"/>
      <c r="C12" s="73" t="s">
        <v>74</v>
      </c>
      <c r="D12" s="36" t="s">
        <v>171</v>
      </c>
      <c r="E12" s="37"/>
      <c r="F12" s="36"/>
      <c r="G12" s="6" t="str">
        <f ca="1">xSPVC</f>
        <v>-</v>
      </c>
    </row>
    <row r="13" spans="1:8" s="6" customFormat="1" ht="12.75" customHeight="1" x14ac:dyDescent="0.25">
      <c r="B13" s="319"/>
      <c r="C13" s="88" t="s">
        <v>162</v>
      </c>
      <c r="D13" s="36" t="s">
        <v>4</v>
      </c>
      <c r="E13" s="37"/>
      <c r="F13" s="36"/>
      <c r="G13" s="6" t="str">
        <f ca="1">TrafficVC</f>
        <v>+</v>
      </c>
    </row>
    <row r="14" spans="1:8" s="6" customFormat="1" ht="12.75" customHeight="1" x14ac:dyDescent="0.25">
      <c r="B14" s="319"/>
      <c r="C14" s="88" t="s">
        <v>2228</v>
      </c>
      <c r="D14" s="36" t="s">
        <v>2229</v>
      </c>
      <c r="E14" s="37"/>
      <c r="F14" s="36"/>
      <c r="G14" s="6" t="str">
        <f ca="1">DDoS_PreventionVC</f>
        <v>+</v>
      </c>
    </row>
    <row r="15" spans="1:8" s="6" customFormat="1" ht="12.75" customHeight="1" x14ac:dyDescent="0.25">
      <c r="B15" s="319"/>
      <c r="C15" s="88" t="s">
        <v>304</v>
      </c>
      <c r="D15" s="36" t="s">
        <v>2230</v>
      </c>
      <c r="E15" s="37"/>
      <c r="F15" s="36"/>
      <c r="G15" s="6" t="str">
        <f ca="1">MaintenanceVC</f>
        <v>+</v>
      </c>
    </row>
    <row r="16" spans="1:8" s="6" customFormat="1" ht="12.75" customHeight="1" x14ac:dyDescent="0.25">
      <c r="B16" s="319"/>
      <c r="C16" s="88" t="s">
        <v>143</v>
      </c>
      <c r="D16" s="36" t="s">
        <v>172</v>
      </c>
      <c r="E16" s="37"/>
      <c r="F16" s="36"/>
      <c r="G16" s="6" t="str">
        <f ca="1">MediaVC</f>
        <v>+</v>
      </c>
    </row>
    <row r="17" spans="2:7" s="6" customFormat="1" ht="12.75" customHeight="1" x14ac:dyDescent="0.25">
      <c r="B17" s="318" t="s">
        <v>5</v>
      </c>
      <c r="C17" s="73" t="s">
        <v>75</v>
      </c>
      <c r="D17" s="36" t="s">
        <v>0</v>
      </c>
      <c r="E17" s="37"/>
      <c r="F17" s="36"/>
      <c r="G17" s="6" t="str">
        <f ca="1">ProductSelectorVC</f>
        <v>+</v>
      </c>
    </row>
    <row r="18" spans="2:7" s="6" customFormat="1" ht="12.75" hidden="1" customHeight="1" x14ac:dyDescent="0.25">
      <c r="B18" s="319"/>
      <c r="C18" s="73" t="s">
        <v>76</v>
      </c>
      <c r="D18" s="36" t="s">
        <v>1</v>
      </c>
      <c r="E18" s="37"/>
      <c r="F18" s="36"/>
      <c r="G18" s="6" t="str">
        <f ca="1">ProductCompositionVC</f>
        <v>-</v>
      </c>
    </row>
    <row r="19" spans="2:7" s="6" customFormat="1" ht="12.75" customHeight="1" x14ac:dyDescent="0.25">
      <c r="B19" s="319"/>
      <c r="C19" s="88" t="s">
        <v>166</v>
      </c>
      <c r="D19" s="36" t="s">
        <v>1</v>
      </c>
      <c r="E19" s="37"/>
      <c r="F19" s="36"/>
      <c r="G19" s="6" t="str">
        <f>ProductCompositionMatrixVC</f>
        <v>+</v>
      </c>
    </row>
    <row r="20" spans="2:7" s="6" customFormat="1" ht="12.75" customHeight="1" x14ac:dyDescent="0.25">
      <c r="B20" s="319"/>
      <c r="C20" s="73" t="s">
        <v>77</v>
      </c>
      <c r="D20" s="36" t="s">
        <v>2</v>
      </c>
      <c r="E20" s="37"/>
      <c r="F20" s="36"/>
      <c r="G20" s="6" t="str">
        <f>MigrationVC</f>
        <v>+</v>
      </c>
    </row>
    <row r="21" spans="2:7" s="6" customFormat="1" ht="12.75" customHeight="1" x14ac:dyDescent="0.25">
      <c r="B21" s="319"/>
      <c r="C21" s="73" t="s">
        <v>78</v>
      </c>
      <c r="D21" s="36" t="s">
        <v>170</v>
      </c>
      <c r="E21" s="37"/>
      <c r="F21" s="36"/>
      <c r="G21" s="6" t="str">
        <f ca="1">CommentVC</f>
        <v>+</v>
      </c>
    </row>
    <row r="22" spans="2:7" s="6" customFormat="1" ht="12.75" customHeight="1" x14ac:dyDescent="0.25">
      <c r="B22" s="319"/>
      <c r="C22" s="73" t="s">
        <v>79</v>
      </c>
      <c r="D22" s="36" t="s">
        <v>3</v>
      </c>
      <c r="E22" s="37"/>
      <c r="F22" s="36"/>
      <c r="G22" s="6" t="str">
        <f ca="1">CoverVC</f>
        <v>+</v>
      </c>
    </row>
  </sheetData>
  <sheetProtection password="C760" sheet="1" objects="1" scenarios="1" pivotTables="0"/>
  <mergeCells count="2">
    <mergeCell ref="B17:B22"/>
    <mergeCell ref="B10:B16"/>
  </mergeCells>
  <phoneticPr fontId="6" type="noConversion"/>
  <hyperlinks>
    <hyperlink ref="C22" location="Cover!A1" display="Cover"/>
    <hyperlink ref="C21" location="Comment!D3" display="Comment"/>
    <hyperlink ref="C11" location="'SMB+Enterprise'!D3" display="SMB+Enterprise"/>
    <hyperlink ref="C18" location="ProductComposition!D3" display="Product Composition"/>
    <hyperlink ref="C20" location="Migration!D3" display="Migration"/>
    <hyperlink ref="C17" location="ProductSelector!D3" display="Product Selector"/>
    <hyperlink ref="C10" location="'Home+SOHO'!D3" display="Home+SOHO"/>
    <hyperlink ref="C16" location="Media!D3" display="Media"/>
    <hyperlink ref="C19" location="ProductCompositionMatrix!D3" display="ProductCompositionMatrix"/>
    <hyperlink ref="C13" location="Traffic!D3" display="Traffic"/>
    <hyperlink ref="C12" location="xSP!D3" display="xSP"/>
    <hyperlink ref="C14" location="DDoS_Prevention!A1" display="DDoS Prevention"/>
    <hyperlink ref="C15" location="Maintenance!D3" display="Maintenance"/>
  </hyperlinks>
  <pageMargins left="0.59055118110236227" right="0" top="0.59055118110236227" bottom="0.59055118110236227" header="0" footer="0.51181102362204722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2"/>
  </sheetPr>
  <dimension ref="A1:R201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8.5703125" style="28" hidden="1" customWidth="1"/>
    <col min="3" max="3" width="55.140625" style="28" customWidth="1"/>
    <col min="4" max="4" width="11.42578125" style="28" customWidth="1"/>
    <col min="5" max="5" width="13.5703125" style="28" customWidth="1"/>
    <col min="6" max="6" width="16.5703125" style="28" hidden="1" customWidth="1"/>
    <col min="7" max="7" width="9.5703125" style="25" customWidth="1"/>
    <col min="8" max="8" width="9.140625" style="25" customWidth="1"/>
    <col min="9" max="10" width="8.85546875" style="25" customWidth="1"/>
    <col min="11" max="11" width="7.42578125" style="25" customWidth="1"/>
    <col min="12" max="12" width="13.140625" style="25" customWidth="1"/>
    <col min="13" max="18" width="7.140625" style="25" customWidth="1"/>
    <col min="19" max="16384" width="9.140625" style="25"/>
  </cols>
  <sheetData>
    <row r="1" spans="1:18" s="4" customFormat="1" ht="7.5" customHeight="1" x14ac:dyDescent="0.2">
      <c r="A1" s="1"/>
      <c r="B1" s="1"/>
      <c r="C1" s="1"/>
      <c r="D1" s="2"/>
      <c r="E1" s="3"/>
      <c r="F1" s="3"/>
      <c r="G1" s="3"/>
      <c r="H1" s="3"/>
      <c r="I1" s="3"/>
      <c r="J1" s="3"/>
      <c r="K1" s="3"/>
    </row>
    <row r="2" spans="1:18" s="4" customFormat="1" ht="13.5" customHeight="1" x14ac:dyDescent="0.2">
      <c r="A2" s="5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5"/>
      <c r="M2" s="5"/>
      <c r="N2" s="5"/>
      <c r="O2" s="5"/>
      <c r="P2" s="5"/>
      <c r="Q2" s="5"/>
      <c r="R2" s="5"/>
    </row>
    <row r="3" spans="1:18" s="4" customFormat="1" ht="13.5" customHeight="1" x14ac:dyDescent="0.2">
      <c r="A3" s="5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5"/>
      <c r="M3" s="5"/>
      <c r="N3" s="5"/>
      <c r="O3" s="5"/>
      <c r="P3" s="5"/>
      <c r="Q3" s="5"/>
      <c r="R3" s="5"/>
    </row>
    <row r="4" spans="1:18" s="4" customFormat="1" ht="12.75" customHeight="1" x14ac:dyDescent="0.2">
      <c r="A4" s="5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5"/>
      <c r="M4" s="5"/>
      <c r="N4" s="5"/>
      <c r="O4" s="5"/>
      <c r="P4" s="5"/>
      <c r="Q4" s="5"/>
      <c r="R4" s="5"/>
    </row>
    <row r="5" spans="1:18" s="6" customFormat="1" ht="4.5" customHeight="1" x14ac:dyDescent="0.25"/>
    <row r="6" spans="1:18" s="6" customFormat="1" ht="3.7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</row>
    <row r="7" spans="1:18" s="6" customFormat="1" ht="10.5" customHeight="1" x14ac:dyDescent="0.25">
      <c r="B7" s="30"/>
      <c r="C7" s="69" t="str">
        <f ca="1">CONCATENATE("Price List applicable for ",Data!A9,". Effective from ",Data!A11,". ")</f>
        <v xml:space="preserve">Price List applicable for Russian Federation. Effective from April 1st 2014. 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</row>
    <row r="8" spans="1:18" s="6" customFormat="1" ht="10.5" customHeight="1" x14ac:dyDescent="0.25">
      <c r="B8" s="30"/>
      <c r="C8" s="65" t="str">
        <f ca="1">CONCATENATE(Data!A5,". ",Data!A7)</f>
        <v>Kaspersky Lab. 10 Geroev Panfilovtsev St. Moscow, 125363. sales@kaspersky.com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</row>
    <row r="9" spans="1:18" ht="13.5" customHeight="1" x14ac:dyDescent="0.25">
      <c r="A9" s="32"/>
      <c r="B9" s="269" t="s">
        <v>239</v>
      </c>
      <c r="C9" s="270"/>
      <c r="D9" s="270"/>
      <c r="E9" s="270"/>
      <c r="F9" s="270"/>
      <c r="G9" s="270"/>
      <c r="H9" s="269" t="s">
        <v>134</v>
      </c>
      <c r="I9" s="270" t="s">
        <v>237</v>
      </c>
      <c r="J9" s="264"/>
      <c r="K9"/>
      <c r="L9"/>
      <c r="M9"/>
      <c r="N9"/>
      <c r="O9" s="72"/>
      <c r="P9" s="72"/>
      <c r="Q9" s="72"/>
      <c r="R9" s="72"/>
    </row>
    <row r="10" spans="1:18" ht="13.5" x14ac:dyDescent="0.25">
      <c r="A10" s="32"/>
      <c r="B10" s="271"/>
      <c r="C10" s="272"/>
      <c r="D10" s="272"/>
      <c r="E10" s="272"/>
      <c r="F10" s="272"/>
      <c r="G10" s="272"/>
      <c r="H10" s="269" t="s">
        <v>208</v>
      </c>
      <c r="I10" s="269" t="s">
        <v>209</v>
      </c>
      <c r="J10" s="279" t="s">
        <v>222</v>
      </c>
      <c r="K10"/>
      <c r="L10"/>
      <c r="M10"/>
      <c r="N10"/>
      <c r="O10" s="72"/>
      <c r="P10" s="72"/>
      <c r="Q10" s="72"/>
      <c r="R10" s="72"/>
    </row>
    <row r="11" spans="1:18" ht="13.5" x14ac:dyDescent="0.25">
      <c r="B11" s="273" t="s">
        <v>130</v>
      </c>
      <c r="C11" s="273" t="s">
        <v>131</v>
      </c>
      <c r="D11" s="274" t="s">
        <v>233</v>
      </c>
      <c r="E11" s="275" t="s">
        <v>135</v>
      </c>
      <c r="F11" s="274" t="s">
        <v>232</v>
      </c>
      <c r="G11" s="273" t="s">
        <v>136</v>
      </c>
      <c r="H11" s="276" t="s">
        <v>41</v>
      </c>
      <c r="I11" s="276" t="s">
        <v>41</v>
      </c>
      <c r="J11" s="277" t="s">
        <v>41</v>
      </c>
      <c r="K11"/>
      <c r="L11"/>
      <c r="M11"/>
      <c r="N11"/>
      <c r="O11" s="72"/>
      <c r="P11" s="72"/>
      <c r="Q11" s="72"/>
      <c r="R11" s="72"/>
    </row>
    <row r="12" spans="1:18" ht="13.5" x14ac:dyDescent="0.25">
      <c r="B12" s="26">
        <v>1149</v>
      </c>
      <c r="C12" s="261" t="s">
        <v>2287</v>
      </c>
      <c r="D12" s="261" t="s">
        <v>39</v>
      </c>
      <c r="E12" s="261" t="s">
        <v>462</v>
      </c>
      <c r="F12" s="261" t="s">
        <v>38</v>
      </c>
      <c r="G12" s="261" t="s">
        <v>2284</v>
      </c>
      <c r="H12" s="26">
        <v>1200</v>
      </c>
      <c r="I12" s="278"/>
      <c r="J12" s="278"/>
      <c r="K12"/>
      <c r="L12"/>
      <c r="M12"/>
      <c r="N12"/>
      <c r="O12" s="26"/>
      <c r="P12" s="26"/>
      <c r="Q12" s="26"/>
      <c r="R12" s="26"/>
    </row>
    <row r="13" spans="1:18" ht="13.5" x14ac:dyDescent="0.25">
      <c r="B13" s="266"/>
      <c r="C13" s="265"/>
      <c r="D13" s="261" t="s">
        <v>463</v>
      </c>
      <c r="E13" s="261" t="s">
        <v>462</v>
      </c>
      <c r="F13" s="261" t="s">
        <v>38</v>
      </c>
      <c r="G13" s="261" t="s">
        <v>2286</v>
      </c>
      <c r="H13" s="267"/>
      <c r="I13" s="261">
        <v>900</v>
      </c>
      <c r="J13" s="261"/>
      <c r="K13"/>
      <c r="L13"/>
      <c r="M13"/>
      <c r="N13"/>
      <c r="O13" s="26"/>
      <c r="P13" s="26"/>
      <c r="Q13" s="26"/>
      <c r="R13" s="26"/>
    </row>
    <row r="14" spans="1:18" ht="13.5" x14ac:dyDescent="0.25">
      <c r="B14" s="267">
        <v>1849</v>
      </c>
      <c r="C14" s="261" t="s">
        <v>2282</v>
      </c>
      <c r="D14" s="261" t="s">
        <v>39</v>
      </c>
      <c r="E14" s="261" t="s">
        <v>2274</v>
      </c>
      <c r="F14" s="261" t="s">
        <v>312</v>
      </c>
      <c r="G14" s="261" t="s">
        <v>2273</v>
      </c>
      <c r="H14" s="267">
        <v>1600</v>
      </c>
      <c r="I14" s="261">
        <v>1040</v>
      </c>
      <c r="J14" s="261"/>
      <c r="K14"/>
      <c r="L14"/>
      <c r="M14"/>
      <c r="N14"/>
      <c r="O14" s="26"/>
      <c r="P14" s="26"/>
      <c r="Q14" s="26"/>
      <c r="R14" s="26"/>
    </row>
    <row r="15" spans="1:18" ht="13.5" x14ac:dyDescent="0.25">
      <c r="B15" s="266"/>
      <c r="C15" s="265"/>
      <c r="D15" s="265"/>
      <c r="E15" s="261" t="s">
        <v>313</v>
      </c>
      <c r="F15" s="261" t="s">
        <v>312</v>
      </c>
      <c r="G15" s="261" t="s">
        <v>2276</v>
      </c>
      <c r="H15" s="267">
        <v>1990</v>
      </c>
      <c r="I15" s="261"/>
      <c r="J15" s="261"/>
      <c r="K15"/>
      <c r="L15"/>
      <c r="M15"/>
      <c r="N15"/>
      <c r="O15" s="26"/>
      <c r="P15" s="26"/>
      <c r="Q15" s="26"/>
      <c r="R15" s="26"/>
    </row>
    <row r="16" spans="1:18" ht="13.5" x14ac:dyDescent="0.25">
      <c r="B16" s="266"/>
      <c r="C16" s="265"/>
      <c r="D16" s="265"/>
      <c r="E16" s="261" t="s">
        <v>2271</v>
      </c>
      <c r="F16" s="261" t="s">
        <v>312</v>
      </c>
      <c r="G16" s="261" t="s">
        <v>2278</v>
      </c>
      <c r="H16" s="267">
        <v>3899.99</v>
      </c>
      <c r="I16" s="261"/>
      <c r="J16" s="261"/>
      <c r="K16"/>
      <c r="L16"/>
      <c r="M16"/>
      <c r="N16"/>
      <c r="O16" s="26"/>
      <c r="P16" s="26"/>
      <c r="Q16" s="26"/>
      <c r="R16" s="26"/>
    </row>
    <row r="17" spans="2:18" ht="13.5" x14ac:dyDescent="0.25">
      <c r="B17" s="266"/>
      <c r="C17" s="265"/>
      <c r="D17" s="261" t="s">
        <v>463</v>
      </c>
      <c r="E17" s="261" t="s">
        <v>2274</v>
      </c>
      <c r="F17" s="261" t="s">
        <v>312</v>
      </c>
      <c r="G17" s="261" t="s">
        <v>2281</v>
      </c>
      <c r="H17" s="267"/>
      <c r="I17" s="261">
        <v>1040</v>
      </c>
      <c r="J17" s="261"/>
      <c r="K17"/>
      <c r="L17"/>
      <c r="M17"/>
      <c r="N17"/>
      <c r="O17" s="26"/>
      <c r="P17" s="26"/>
      <c r="Q17" s="26"/>
      <c r="R17" s="26"/>
    </row>
    <row r="18" spans="2:18" ht="13.5" x14ac:dyDescent="0.25">
      <c r="B18" s="266"/>
      <c r="C18" s="265"/>
      <c r="D18" s="265"/>
      <c r="E18" s="261" t="s">
        <v>313</v>
      </c>
      <c r="F18" s="261" t="s">
        <v>312</v>
      </c>
      <c r="G18" s="261" t="s">
        <v>2268</v>
      </c>
      <c r="H18" s="267"/>
      <c r="I18" s="261">
        <v>1490</v>
      </c>
      <c r="J18" s="261"/>
      <c r="K18"/>
      <c r="L18"/>
      <c r="M18"/>
      <c r="N18"/>
      <c r="O18" s="26"/>
      <c r="P18" s="26"/>
      <c r="Q18" s="26"/>
      <c r="R18" s="26"/>
    </row>
    <row r="19" spans="2:18" ht="13.5" x14ac:dyDescent="0.25">
      <c r="B19" s="266"/>
      <c r="C19" s="265"/>
      <c r="D19" s="265"/>
      <c r="E19" s="261" t="s">
        <v>2271</v>
      </c>
      <c r="F19" s="261" t="s">
        <v>312</v>
      </c>
      <c r="G19" s="261" t="s">
        <v>2270</v>
      </c>
      <c r="H19" s="267"/>
      <c r="I19" s="261">
        <v>2900</v>
      </c>
      <c r="J19" s="261"/>
      <c r="K19"/>
      <c r="L19"/>
      <c r="M19"/>
      <c r="N19"/>
      <c r="O19" s="26"/>
      <c r="P19" s="26"/>
      <c r="Q19" s="26"/>
      <c r="R19" s="26"/>
    </row>
    <row r="20" spans="2:18" ht="13.5" x14ac:dyDescent="0.25">
      <c r="B20" s="267">
        <v>2128</v>
      </c>
      <c r="C20" s="263" t="s">
        <v>2308</v>
      </c>
      <c r="D20" s="263" t="s">
        <v>42</v>
      </c>
      <c r="E20" s="263" t="s">
        <v>2419</v>
      </c>
      <c r="F20" s="263" t="s">
        <v>2289</v>
      </c>
      <c r="G20" s="263" t="s">
        <v>2310</v>
      </c>
      <c r="H20" s="267">
        <v>3900</v>
      </c>
      <c r="I20" s="261">
        <v>2340</v>
      </c>
      <c r="J20" s="261">
        <v>1950</v>
      </c>
      <c r="K20"/>
      <c r="L20"/>
      <c r="M20"/>
      <c r="N20"/>
      <c r="O20" s="26"/>
      <c r="P20" s="26"/>
      <c r="Q20" s="26"/>
      <c r="R20" s="26"/>
    </row>
    <row r="21" spans="2:18" ht="13.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 s="26"/>
      <c r="P21" s="26"/>
      <c r="Q21" s="26"/>
      <c r="R21" s="26"/>
    </row>
    <row r="22" spans="2:18" ht="13.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 s="26"/>
      <c r="P22" s="26"/>
      <c r="Q22" s="26"/>
      <c r="R22" s="26"/>
    </row>
    <row r="23" spans="2:18" ht="13.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 s="26"/>
      <c r="P23" s="26"/>
      <c r="Q23" s="26"/>
      <c r="R23" s="26"/>
    </row>
    <row r="24" spans="2:18" ht="13.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 s="26"/>
      <c r="P24" s="26"/>
      <c r="Q24" s="26"/>
      <c r="R24" s="26"/>
    </row>
    <row r="25" spans="2:18" ht="13.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 s="26"/>
      <c r="P25" s="26"/>
      <c r="Q25" s="26"/>
      <c r="R25" s="26"/>
    </row>
    <row r="26" spans="2:18" ht="13.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 s="26"/>
      <c r="P26" s="26"/>
      <c r="Q26" s="26"/>
      <c r="R26" s="26"/>
    </row>
    <row r="27" spans="2:18" ht="13.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 s="26"/>
      <c r="P27" s="26"/>
      <c r="Q27" s="26"/>
      <c r="R27" s="26"/>
    </row>
    <row r="28" spans="2:18" ht="13.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 s="26"/>
      <c r="P28" s="26"/>
      <c r="Q28" s="26"/>
      <c r="R28" s="26"/>
    </row>
    <row r="29" spans="2:18" ht="13.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 s="26"/>
      <c r="P29" s="26"/>
      <c r="Q29" s="26"/>
      <c r="R29" s="26"/>
    </row>
    <row r="30" spans="2:18" ht="13.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 s="26"/>
      <c r="P30" s="26"/>
      <c r="Q30" s="26"/>
      <c r="R30" s="26"/>
    </row>
    <row r="31" spans="2:18" ht="13.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 s="26"/>
      <c r="P31" s="26"/>
      <c r="Q31" s="26"/>
      <c r="R31" s="26"/>
    </row>
    <row r="32" spans="2:18" ht="13.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 s="26"/>
      <c r="P32" s="26"/>
      <c r="Q32" s="26"/>
      <c r="R32" s="26"/>
    </row>
    <row r="33" spans="2:18" ht="13.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 s="26"/>
      <c r="P33" s="26"/>
      <c r="Q33" s="26"/>
      <c r="R33" s="26"/>
    </row>
    <row r="34" spans="2:18" ht="13.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 s="26"/>
      <c r="P34" s="26"/>
      <c r="Q34" s="26"/>
      <c r="R34" s="26"/>
    </row>
    <row r="35" spans="2:18" ht="13.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 s="26"/>
      <c r="P35" s="26"/>
      <c r="Q35" s="26"/>
      <c r="R35" s="26"/>
    </row>
    <row r="36" spans="2:18" ht="13.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 s="26"/>
      <c r="P36" s="26"/>
      <c r="Q36" s="26"/>
      <c r="R36" s="26"/>
    </row>
    <row r="37" spans="2:18" ht="13.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 s="26"/>
      <c r="P37" s="26"/>
      <c r="Q37" s="26"/>
      <c r="R37" s="26"/>
    </row>
    <row r="38" spans="2:18" ht="13.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 s="26"/>
      <c r="P38" s="26"/>
      <c r="Q38" s="26"/>
      <c r="R38" s="26"/>
    </row>
    <row r="39" spans="2:18" ht="13.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 s="26"/>
      <c r="P39" s="26"/>
      <c r="Q39" s="26"/>
      <c r="R39" s="26"/>
    </row>
    <row r="40" spans="2:18" ht="13.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 s="26"/>
      <c r="P40" s="26"/>
      <c r="Q40" s="26"/>
      <c r="R40" s="26"/>
    </row>
    <row r="41" spans="2:18" ht="13.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 s="26"/>
      <c r="P41" s="26"/>
      <c r="Q41" s="26"/>
      <c r="R41" s="26"/>
    </row>
    <row r="42" spans="2:18" ht="13.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 s="26"/>
      <c r="P42" s="26"/>
      <c r="Q42" s="26"/>
      <c r="R42" s="26"/>
    </row>
    <row r="43" spans="2:18" ht="13.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 s="26"/>
      <c r="P43" s="26"/>
      <c r="Q43" s="26"/>
      <c r="R43" s="26"/>
    </row>
    <row r="44" spans="2:18" ht="13.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 s="26"/>
      <c r="P44" s="26"/>
      <c r="Q44" s="26"/>
      <c r="R44" s="26"/>
    </row>
    <row r="45" spans="2:18" ht="13.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 s="26"/>
      <c r="P45" s="26"/>
      <c r="Q45" s="26"/>
      <c r="R45" s="26"/>
    </row>
    <row r="46" spans="2:18" ht="13.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 s="26"/>
      <c r="P46" s="26"/>
      <c r="Q46" s="26"/>
      <c r="R46" s="26"/>
    </row>
    <row r="47" spans="2:18" ht="13.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 s="26"/>
      <c r="P47" s="26"/>
      <c r="Q47" s="26"/>
      <c r="R47" s="26"/>
    </row>
    <row r="48" spans="2:18" ht="13.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 s="26"/>
      <c r="P48" s="26"/>
      <c r="Q48" s="26"/>
      <c r="R48" s="26"/>
    </row>
    <row r="49" spans="2:18" ht="13.5" x14ac:dyDescent="0.25">
      <c r="B49"/>
      <c r="C49"/>
      <c r="D49"/>
      <c r="E49"/>
      <c r="F49"/>
      <c r="G49"/>
      <c r="H49"/>
      <c r="I49"/>
      <c r="J49"/>
      <c r="K49"/>
      <c r="L49"/>
      <c r="M49"/>
      <c r="N49" s="26"/>
      <c r="O49" s="26"/>
      <c r="P49" s="26"/>
      <c r="Q49" s="26"/>
      <c r="R49" s="26"/>
    </row>
    <row r="50" spans="2:18" ht="13.5" x14ac:dyDescent="0.25">
      <c r="B50"/>
      <c r="C50"/>
      <c r="D50"/>
      <c r="E50"/>
      <c r="F50"/>
      <c r="G50"/>
      <c r="H50"/>
      <c r="I50"/>
      <c r="J50"/>
      <c r="K50"/>
      <c r="L50"/>
      <c r="M50"/>
      <c r="N50" s="26"/>
      <c r="O50" s="26"/>
      <c r="P50" s="26"/>
      <c r="Q50" s="26"/>
      <c r="R50" s="26"/>
    </row>
    <row r="51" spans="2:18" ht="13.5" x14ac:dyDescent="0.25">
      <c r="B51"/>
      <c r="C51"/>
      <c r="D51"/>
      <c r="E51"/>
      <c r="F51"/>
      <c r="G51"/>
      <c r="H51"/>
      <c r="I51"/>
      <c r="J51"/>
      <c r="K51"/>
      <c r="L51"/>
      <c r="M51"/>
      <c r="N51" s="26"/>
      <c r="O51" s="26"/>
      <c r="P51" s="26"/>
      <c r="Q51" s="26"/>
      <c r="R51" s="26"/>
    </row>
    <row r="52" spans="2:18" ht="13.5" x14ac:dyDescent="0.25">
      <c r="B52"/>
      <c r="C52"/>
      <c r="D52"/>
      <c r="E52"/>
      <c r="F52"/>
      <c r="G52"/>
      <c r="H52"/>
      <c r="I52"/>
      <c r="J52"/>
      <c r="K52"/>
      <c r="L52"/>
      <c r="M52"/>
      <c r="N52" s="26"/>
      <c r="O52" s="26"/>
      <c r="P52" s="26"/>
      <c r="Q52" s="26"/>
      <c r="R52" s="26"/>
    </row>
    <row r="53" spans="2:18" ht="13.5" x14ac:dyDescent="0.25">
      <c r="B53"/>
      <c r="C53"/>
      <c r="D53"/>
      <c r="E53"/>
      <c r="F53"/>
      <c r="G53"/>
      <c r="H53"/>
      <c r="I53"/>
      <c r="J53"/>
      <c r="K53"/>
      <c r="L53"/>
      <c r="M53"/>
      <c r="N53" s="26"/>
      <c r="O53" s="26"/>
      <c r="P53" s="26"/>
      <c r="Q53" s="26"/>
      <c r="R53" s="26"/>
    </row>
    <row r="54" spans="2:18" ht="13.5" x14ac:dyDescent="0.25">
      <c r="B54"/>
      <c r="C54"/>
      <c r="D54"/>
      <c r="E54"/>
      <c r="F54"/>
      <c r="G54"/>
      <c r="H54"/>
      <c r="I54"/>
      <c r="J54"/>
      <c r="K54"/>
      <c r="L54"/>
      <c r="M54"/>
      <c r="N54" s="26"/>
      <c r="O54" s="26"/>
      <c r="P54" s="26"/>
      <c r="Q54" s="26"/>
      <c r="R54" s="26"/>
    </row>
    <row r="55" spans="2:18" ht="13.5" x14ac:dyDescent="0.25">
      <c r="B55"/>
      <c r="C55"/>
      <c r="D55"/>
      <c r="E55"/>
      <c r="F55"/>
      <c r="G55"/>
      <c r="H55"/>
      <c r="I55"/>
      <c r="J55"/>
      <c r="K55"/>
      <c r="L55"/>
      <c r="M55"/>
      <c r="N55" s="26"/>
      <c r="O55" s="26"/>
      <c r="P55" s="26"/>
      <c r="Q55" s="26"/>
      <c r="R55" s="26"/>
    </row>
    <row r="56" spans="2:18" ht="13.5" x14ac:dyDescent="0.25">
      <c r="B56"/>
      <c r="C56"/>
      <c r="D56"/>
      <c r="E56"/>
      <c r="F56"/>
      <c r="G56"/>
      <c r="H56"/>
      <c r="I56"/>
      <c r="J56"/>
      <c r="K56"/>
      <c r="L56"/>
      <c r="M56"/>
      <c r="N56" s="26"/>
      <c r="O56" s="26"/>
      <c r="P56" s="26"/>
      <c r="Q56" s="26"/>
      <c r="R56" s="26"/>
    </row>
    <row r="57" spans="2:18" x14ac:dyDescent="0.25">
      <c r="B57" s="32"/>
      <c r="C57" s="32"/>
      <c r="D57" s="32"/>
      <c r="E57" s="32"/>
      <c r="F57" s="32"/>
      <c r="G57" s="32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</row>
    <row r="58" spans="2:18" x14ac:dyDescent="0.25">
      <c r="B58" s="32"/>
      <c r="C58" s="32"/>
      <c r="D58" s="32"/>
      <c r="E58" s="32"/>
      <c r="F58" s="32"/>
      <c r="G58" s="32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2:18" x14ac:dyDescent="0.25">
      <c r="B59" s="32"/>
      <c r="C59" s="32"/>
      <c r="D59" s="32"/>
      <c r="E59" s="32"/>
      <c r="F59" s="32"/>
      <c r="G59" s="32"/>
      <c r="H59" s="26"/>
      <c r="I59" s="26"/>
      <c r="J59" s="26"/>
      <c r="K59" s="26"/>
      <c r="L59" s="26"/>
      <c r="M59" s="26"/>
      <c r="N59" s="26"/>
      <c r="O59" s="26"/>
      <c r="P59" s="26"/>
      <c r="Q59" s="26"/>
      <c r="R59" s="26"/>
    </row>
    <row r="60" spans="2:18" x14ac:dyDescent="0.25">
      <c r="B60" s="32"/>
      <c r="C60" s="32"/>
      <c r="D60" s="32"/>
      <c r="E60" s="32"/>
      <c r="F60" s="32"/>
      <c r="G60" s="32"/>
      <c r="H60" s="26"/>
      <c r="I60" s="26"/>
      <c r="J60" s="26"/>
      <c r="K60" s="26"/>
      <c r="L60" s="26"/>
      <c r="M60" s="26"/>
      <c r="N60" s="26"/>
      <c r="O60" s="26"/>
      <c r="P60" s="26"/>
      <c r="Q60" s="26"/>
      <c r="R60" s="26"/>
    </row>
    <row r="61" spans="2:18" x14ac:dyDescent="0.25">
      <c r="B61" s="32"/>
      <c r="C61" s="32"/>
      <c r="D61" s="32"/>
      <c r="E61" s="32"/>
      <c r="F61" s="32"/>
      <c r="G61" s="32"/>
      <c r="H61" s="26"/>
      <c r="I61" s="26"/>
      <c r="J61" s="26"/>
      <c r="K61" s="26"/>
      <c r="L61" s="26"/>
      <c r="M61" s="26"/>
      <c r="N61" s="26"/>
      <c r="O61" s="26"/>
      <c r="P61" s="26"/>
      <c r="Q61" s="26"/>
      <c r="R61" s="26"/>
    </row>
    <row r="62" spans="2:18" x14ac:dyDescent="0.25">
      <c r="B62" s="32"/>
      <c r="C62" s="32"/>
      <c r="D62" s="32"/>
      <c r="E62" s="32"/>
      <c r="F62" s="32"/>
      <c r="G62" s="32"/>
      <c r="H62" s="26"/>
      <c r="I62" s="26"/>
      <c r="J62" s="26"/>
      <c r="K62" s="26"/>
      <c r="L62" s="26"/>
      <c r="M62" s="26"/>
      <c r="N62" s="26"/>
      <c r="O62" s="26"/>
      <c r="P62" s="26"/>
      <c r="Q62" s="26"/>
      <c r="R62" s="26"/>
    </row>
    <row r="63" spans="2:18" x14ac:dyDescent="0.25">
      <c r="B63" s="32"/>
      <c r="C63" s="32"/>
      <c r="D63" s="32"/>
      <c r="E63" s="32"/>
      <c r="F63" s="32"/>
      <c r="G63" s="32"/>
      <c r="H63" s="26"/>
      <c r="I63" s="26"/>
      <c r="J63" s="26"/>
      <c r="K63" s="26"/>
      <c r="L63" s="26"/>
      <c r="M63" s="26"/>
      <c r="N63" s="26"/>
      <c r="O63" s="26"/>
      <c r="P63" s="26"/>
      <c r="Q63" s="26"/>
      <c r="R63" s="26"/>
    </row>
    <row r="64" spans="2:18" x14ac:dyDescent="0.25">
      <c r="B64" s="32"/>
      <c r="C64" s="32"/>
      <c r="D64" s="32"/>
      <c r="E64" s="32"/>
      <c r="F64" s="32"/>
      <c r="G64" s="32"/>
      <c r="H64" s="26"/>
      <c r="I64" s="26"/>
      <c r="J64" s="26"/>
      <c r="K64" s="26"/>
      <c r="L64" s="26"/>
      <c r="M64" s="26"/>
      <c r="N64" s="26"/>
      <c r="O64" s="26"/>
      <c r="P64" s="26"/>
      <c r="Q64" s="26"/>
      <c r="R64" s="26"/>
    </row>
    <row r="65" spans="2:18" x14ac:dyDescent="0.25">
      <c r="B65" s="32"/>
      <c r="C65" s="32"/>
      <c r="D65" s="32"/>
      <c r="E65" s="32"/>
      <c r="F65" s="32"/>
      <c r="G65" s="32"/>
      <c r="H65" s="26"/>
      <c r="I65" s="26"/>
      <c r="J65" s="26"/>
      <c r="K65" s="26"/>
      <c r="L65" s="26"/>
      <c r="M65" s="26"/>
      <c r="N65" s="26"/>
      <c r="O65" s="26"/>
      <c r="P65" s="26"/>
      <c r="Q65" s="26"/>
      <c r="R65" s="26"/>
    </row>
    <row r="66" spans="2:18" x14ac:dyDescent="0.25">
      <c r="B66" s="32"/>
      <c r="C66" s="32"/>
      <c r="D66" s="32"/>
      <c r="E66" s="32"/>
      <c r="F66" s="32"/>
      <c r="G66" s="32"/>
      <c r="H66" s="26"/>
      <c r="I66" s="26"/>
      <c r="J66" s="26"/>
      <c r="K66" s="26"/>
      <c r="L66" s="26"/>
      <c r="M66" s="26"/>
      <c r="N66" s="26"/>
      <c r="O66" s="26"/>
      <c r="P66" s="26"/>
      <c r="Q66" s="26"/>
      <c r="R66" s="26"/>
    </row>
    <row r="67" spans="2:18" x14ac:dyDescent="0.25">
      <c r="B67" s="32"/>
      <c r="C67" s="32"/>
      <c r="D67" s="32"/>
      <c r="E67" s="32"/>
      <c r="F67" s="32"/>
      <c r="G67" s="32"/>
      <c r="H67" s="26"/>
      <c r="I67" s="26"/>
      <c r="J67" s="26"/>
      <c r="K67" s="26"/>
      <c r="L67" s="26"/>
      <c r="M67" s="26"/>
      <c r="N67" s="26"/>
      <c r="O67" s="26"/>
      <c r="P67" s="26"/>
      <c r="Q67" s="26"/>
      <c r="R67" s="26"/>
    </row>
    <row r="68" spans="2:18" x14ac:dyDescent="0.25">
      <c r="B68" s="32"/>
      <c r="C68" s="32"/>
      <c r="D68" s="32"/>
      <c r="E68" s="32"/>
      <c r="F68" s="32"/>
      <c r="G68" s="32"/>
      <c r="H68" s="26"/>
      <c r="I68" s="26"/>
      <c r="J68" s="26"/>
      <c r="K68" s="26"/>
      <c r="L68" s="26"/>
      <c r="M68" s="26"/>
      <c r="N68" s="26"/>
      <c r="O68" s="26"/>
      <c r="P68" s="26"/>
      <c r="Q68" s="26"/>
      <c r="R68" s="26"/>
    </row>
    <row r="69" spans="2:18" x14ac:dyDescent="0.25">
      <c r="B69" s="32"/>
      <c r="C69" s="32"/>
      <c r="D69" s="32"/>
      <c r="E69" s="32"/>
      <c r="F69" s="32"/>
      <c r="G69" s="32"/>
      <c r="H69" s="26"/>
      <c r="I69" s="26"/>
      <c r="J69" s="26"/>
      <c r="K69" s="26"/>
      <c r="L69" s="26"/>
      <c r="M69" s="26"/>
      <c r="N69" s="26"/>
      <c r="O69" s="26"/>
      <c r="P69" s="26"/>
      <c r="Q69" s="26"/>
      <c r="R69" s="26"/>
    </row>
    <row r="70" spans="2:18" x14ac:dyDescent="0.25">
      <c r="B70" s="32"/>
      <c r="C70" s="32"/>
      <c r="D70" s="32"/>
      <c r="E70" s="32"/>
      <c r="F70" s="32"/>
      <c r="G70" s="32"/>
      <c r="H70" s="26"/>
      <c r="I70" s="26"/>
      <c r="J70" s="26"/>
      <c r="K70" s="26"/>
      <c r="L70" s="26"/>
      <c r="M70" s="26"/>
      <c r="N70" s="26"/>
      <c r="O70" s="26"/>
      <c r="P70" s="26"/>
      <c r="Q70" s="26"/>
      <c r="R70" s="26"/>
    </row>
    <row r="71" spans="2:18" x14ac:dyDescent="0.25">
      <c r="B71" s="32"/>
      <c r="C71" s="32"/>
      <c r="D71" s="32"/>
      <c r="E71" s="32"/>
      <c r="F71" s="32"/>
      <c r="G71" s="32"/>
      <c r="H71" s="26"/>
      <c r="I71" s="26"/>
      <c r="J71" s="26"/>
      <c r="K71" s="26"/>
      <c r="L71" s="26"/>
      <c r="M71" s="26"/>
      <c r="N71" s="26"/>
      <c r="O71" s="26"/>
      <c r="P71" s="26"/>
      <c r="Q71" s="26"/>
      <c r="R71" s="26"/>
    </row>
    <row r="72" spans="2:18" x14ac:dyDescent="0.25">
      <c r="B72" s="32"/>
      <c r="C72" s="32"/>
      <c r="D72" s="32"/>
      <c r="E72" s="32"/>
      <c r="F72" s="32"/>
      <c r="G72" s="32"/>
      <c r="H72" s="26"/>
      <c r="I72" s="26"/>
      <c r="J72" s="26"/>
      <c r="K72" s="26"/>
      <c r="L72" s="26"/>
      <c r="M72" s="26"/>
      <c r="N72" s="26"/>
      <c r="O72" s="26"/>
      <c r="P72" s="26"/>
      <c r="Q72" s="26"/>
      <c r="R72" s="26"/>
    </row>
    <row r="73" spans="2:18" x14ac:dyDescent="0.25">
      <c r="B73" s="32"/>
      <c r="C73" s="32"/>
      <c r="D73" s="32"/>
      <c r="E73" s="32"/>
      <c r="F73" s="32"/>
      <c r="G73" s="32"/>
      <c r="H73" s="26"/>
      <c r="I73" s="26"/>
      <c r="J73" s="26"/>
      <c r="K73" s="26"/>
      <c r="L73" s="26"/>
      <c r="M73" s="26"/>
      <c r="N73" s="26"/>
      <c r="O73" s="26"/>
      <c r="P73" s="26"/>
      <c r="Q73" s="26"/>
      <c r="R73" s="26"/>
    </row>
    <row r="74" spans="2:18" x14ac:dyDescent="0.25">
      <c r="B74" s="32"/>
      <c r="C74" s="32"/>
      <c r="D74" s="32"/>
      <c r="E74" s="32"/>
      <c r="F74" s="32"/>
      <c r="G74" s="32"/>
      <c r="H74" s="26"/>
      <c r="I74" s="26"/>
      <c r="J74" s="26"/>
      <c r="K74" s="26"/>
      <c r="L74" s="26"/>
      <c r="M74" s="26"/>
      <c r="N74" s="26"/>
      <c r="O74" s="26"/>
      <c r="P74" s="26"/>
      <c r="Q74" s="26"/>
      <c r="R74" s="26"/>
    </row>
    <row r="75" spans="2:18" x14ac:dyDescent="0.25">
      <c r="B75" s="32"/>
      <c r="C75" s="32"/>
      <c r="D75" s="32"/>
      <c r="E75" s="32"/>
      <c r="F75" s="32"/>
      <c r="G75" s="32"/>
      <c r="H75" s="26"/>
      <c r="I75" s="26"/>
      <c r="J75" s="26"/>
      <c r="K75" s="26"/>
      <c r="L75" s="26"/>
      <c r="M75" s="26"/>
      <c r="N75" s="26"/>
      <c r="O75" s="26"/>
      <c r="P75" s="26"/>
      <c r="Q75" s="26"/>
      <c r="R75" s="26"/>
    </row>
    <row r="76" spans="2:18" x14ac:dyDescent="0.25">
      <c r="B76" s="32"/>
      <c r="C76" s="32"/>
      <c r="D76" s="32"/>
      <c r="E76" s="32"/>
      <c r="F76" s="32"/>
      <c r="G76" s="32"/>
      <c r="H76" s="26"/>
      <c r="I76" s="26"/>
      <c r="J76" s="26"/>
      <c r="K76" s="26"/>
      <c r="L76" s="26"/>
      <c r="M76" s="26"/>
      <c r="N76" s="26"/>
      <c r="O76" s="26"/>
      <c r="P76" s="26"/>
      <c r="Q76" s="26"/>
      <c r="R76" s="26"/>
    </row>
    <row r="77" spans="2:18" x14ac:dyDescent="0.25">
      <c r="B77" s="32"/>
      <c r="C77" s="32"/>
      <c r="D77" s="32"/>
      <c r="E77" s="32"/>
      <c r="F77" s="32"/>
      <c r="G77" s="32"/>
      <c r="H77" s="26"/>
      <c r="I77" s="26"/>
      <c r="J77" s="26"/>
      <c r="K77" s="26"/>
      <c r="L77" s="26"/>
      <c r="M77" s="26"/>
      <c r="N77" s="26"/>
      <c r="O77" s="26"/>
      <c r="P77" s="26"/>
      <c r="Q77" s="26"/>
      <c r="R77" s="26"/>
    </row>
    <row r="78" spans="2:18" x14ac:dyDescent="0.25">
      <c r="B78" s="32"/>
      <c r="C78" s="32"/>
      <c r="D78" s="32"/>
      <c r="E78" s="32"/>
      <c r="F78" s="32"/>
      <c r="G78" s="32"/>
      <c r="H78" s="26"/>
      <c r="I78" s="26"/>
      <c r="J78" s="26"/>
      <c r="K78" s="26"/>
      <c r="L78" s="26"/>
      <c r="M78" s="26"/>
      <c r="N78" s="26"/>
      <c r="O78" s="26"/>
      <c r="P78" s="26"/>
      <c r="Q78" s="26"/>
      <c r="R78" s="26"/>
    </row>
    <row r="79" spans="2:18" x14ac:dyDescent="0.25">
      <c r="B79" s="32"/>
      <c r="C79" s="32"/>
      <c r="D79" s="32"/>
      <c r="E79" s="32"/>
      <c r="F79" s="32"/>
      <c r="G79" s="32"/>
      <c r="H79" s="26"/>
      <c r="I79" s="26"/>
      <c r="J79" s="26"/>
      <c r="K79" s="26"/>
      <c r="L79" s="26"/>
      <c r="M79" s="26"/>
      <c r="N79" s="26"/>
      <c r="O79" s="26"/>
      <c r="P79" s="26"/>
      <c r="Q79" s="26"/>
      <c r="R79" s="26"/>
    </row>
    <row r="80" spans="2:18" x14ac:dyDescent="0.25">
      <c r="B80" s="32"/>
      <c r="C80" s="32"/>
      <c r="D80" s="32"/>
      <c r="E80" s="32"/>
      <c r="F80" s="32"/>
      <c r="G80" s="32"/>
      <c r="H80" s="26"/>
      <c r="I80" s="26"/>
      <c r="J80" s="26"/>
      <c r="K80" s="26"/>
      <c r="L80" s="26"/>
      <c r="M80" s="26"/>
      <c r="N80" s="26"/>
      <c r="O80" s="26"/>
      <c r="P80" s="26"/>
      <c r="Q80" s="26"/>
      <c r="R80" s="26"/>
    </row>
    <row r="81" spans="2:18" x14ac:dyDescent="0.25">
      <c r="B81" s="32"/>
      <c r="C81" s="32"/>
      <c r="D81" s="32"/>
      <c r="E81" s="32"/>
      <c r="F81" s="32"/>
      <c r="G81" s="32"/>
      <c r="H81" s="26"/>
      <c r="I81" s="26"/>
      <c r="J81" s="26"/>
      <c r="K81" s="26"/>
      <c r="L81" s="26"/>
      <c r="M81" s="26"/>
      <c r="N81" s="26"/>
      <c r="O81" s="26"/>
      <c r="P81" s="26"/>
      <c r="Q81" s="26"/>
      <c r="R81" s="26"/>
    </row>
    <row r="82" spans="2:18" x14ac:dyDescent="0.25">
      <c r="B82" s="32"/>
      <c r="C82" s="32"/>
      <c r="D82" s="32"/>
      <c r="E82" s="32"/>
      <c r="F82" s="32"/>
      <c r="G82" s="32"/>
      <c r="H82" s="26"/>
      <c r="I82" s="26"/>
      <c r="J82" s="26"/>
      <c r="K82" s="26"/>
      <c r="L82" s="26"/>
      <c r="M82" s="26"/>
      <c r="N82" s="26"/>
      <c r="O82" s="26"/>
      <c r="P82" s="26"/>
      <c r="Q82" s="26"/>
      <c r="R82" s="26"/>
    </row>
    <row r="83" spans="2:18" x14ac:dyDescent="0.25">
      <c r="B83" s="32"/>
      <c r="C83" s="32"/>
      <c r="D83" s="32"/>
      <c r="E83" s="32"/>
      <c r="F83" s="32"/>
      <c r="G83" s="32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</row>
    <row r="84" spans="2:18" x14ac:dyDescent="0.25">
      <c r="B84" s="32"/>
      <c r="C84" s="32"/>
      <c r="D84" s="32"/>
      <c r="E84" s="32"/>
      <c r="F84" s="32"/>
      <c r="G84" s="32"/>
      <c r="H84" s="26"/>
      <c r="I84" s="26"/>
      <c r="J84" s="26"/>
      <c r="K84" s="26"/>
      <c r="L84" s="26"/>
      <c r="M84" s="26"/>
      <c r="N84" s="26"/>
      <c r="O84" s="26"/>
      <c r="P84" s="26"/>
      <c r="Q84" s="26"/>
      <c r="R84" s="26"/>
    </row>
    <row r="85" spans="2:18" x14ac:dyDescent="0.25">
      <c r="B85" s="32"/>
      <c r="C85" s="32"/>
      <c r="D85" s="32"/>
      <c r="E85" s="32"/>
      <c r="F85" s="32"/>
      <c r="G85" s="32"/>
      <c r="H85" s="26"/>
      <c r="I85" s="26"/>
      <c r="J85" s="26"/>
      <c r="K85" s="26"/>
      <c r="L85" s="26"/>
      <c r="M85" s="26"/>
      <c r="N85" s="26"/>
      <c r="O85" s="26"/>
      <c r="P85" s="26"/>
      <c r="Q85" s="26"/>
      <c r="R85" s="26"/>
    </row>
    <row r="86" spans="2:18" x14ac:dyDescent="0.25">
      <c r="B86" s="32"/>
      <c r="C86" s="32"/>
      <c r="D86" s="32"/>
      <c r="E86" s="32"/>
      <c r="F86" s="32"/>
      <c r="G86" s="32"/>
      <c r="H86" s="26"/>
      <c r="I86" s="26"/>
      <c r="J86" s="26"/>
      <c r="K86" s="26"/>
      <c r="L86" s="26"/>
      <c r="M86" s="26"/>
      <c r="N86" s="26"/>
      <c r="O86" s="26"/>
      <c r="P86" s="26"/>
      <c r="Q86" s="26"/>
      <c r="R86" s="26"/>
    </row>
    <row r="87" spans="2:18" x14ac:dyDescent="0.25">
      <c r="B87" s="32"/>
      <c r="C87" s="32"/>
      <c r="D87" s="32"/>
      <c r="E87" s="32"/>
      <c r="F87" s="32"/>
      <c r="G87" s="32"/>
      <c r="H87" s="26"/>
      <c r="I87" s="26"/>
      <c r="J87" s="26"/>
      <c r="K87" s="26"/>
      <c r="L87" s="26"/>
      <c r="M87" s="26"/>
      <c r="N87" s="26"/>
      <c r="O87" s="26"/>
      <c r="P87" s="26"/>
      <c r="Q87" s="26"/>
      <c r="R87" s="26"/>
    </row>
    <row r="88" spans="2:18" x14ac:dyDescent="0.25">
      <c r="B88" s="32"/>
      <c r="C88" s="32"/>
      <c r="D88" s="32"/>
      <c r="E88" s="32"/>
      <c r="F88" s="32"/>
      <c r="G88" s="32"/>
      <c r="H88" s="26"/>
      <c r="I88" s="26"/>
      <c r="J88" s="26"/>
      <c r="K88" s="26"/>
      <c r="L88" s="26"/>
      <c r="M88" s="26"/>
      <c r="N88" s="26"/>
      <c r="O88" s="26"/>
      <c r="P88" s="26"/>
      <c r="Q88" s="26"/>
      <c r="R88" s="26"/>
    </row>
    <row r="89" spans="2:18" x14ac:dyDescent="0.25">
      <c r="B89" s="32"/>
      <c r="C89" s="32"/>
      <c r="D89" s="32"/>
      <c r="E89" s="32"/>
      <c r="F89" s="32"/>
      <c r="G89" s="32"/>
      <c r="H89" s="26"/>
      <c r="I89" s="26"/>
      <c r="J89" s="26"/>
      <c r="K89" s="26"/>
      <c r="L89" s="26"/>
      <c r="M89" s="26"/>
      <c r="N89" s="26"/>
      <c r="O89" s="26"/>
      <c r="P89" s="26"/>
      <c r="Q89" s="26"/>
      <c r="R89" s="26"/>
    </row>
    <row r="90" spans="2:18" x14ac:dyDescent="0.25">
      <c r="B90" s="32"/>
      <c r="C90" s="32"/>
      <c r="D90" s="32"/>
      <c r="E90" s="32"/>
      <c r="F90" s="32"/>
      <c r="G90" s="32"/>
      <c r="H90" s="26"/>
      <c r="I90" s="26"/>
      <c r="J90" s="26"/>
      <c r="K90" s="26"/>
      <c r="L90" s="26"/>
      <c r="M90" s="26"/>
      <c r="N90" s="26"/>
      <c r="O90" s="26"/>
      <c r="P90" s="26"/>
      <c r="Q90" s="26"/>
      <c r="R90" s="26"/>
    </row>
    <row r="91" spans="2:18" x14ac:dyDescent="0.25">
      <c r="B91" s="32"/>
      <c r="C91" s="32"/>
      <c r="D91" s="32"/>
      <c r="E91" s="32"/>
      <c r="F91" s="32"/>
      <c r="G91" s="32"/>
      <c r="H91" s="26"/>
      <c r="I91" s="26"/>
      <c r="J91" s="26"/>
      <c r="K91" s="26"/>
      <c r="L91" s="26"/>
      <c r="M91" s="26"/>
      <c r="N91" s="26"/>
      <c r="O91" s="26"/>
      <c r="P91" s="26"/>
      <c r="Q91" s="26"/>
      <c r="R91" s="26"/>
    </row>
    <row r="92" spans="2:18" x14ac:dyDescent="0.25">
      <c r="B92" s="32"/>
      <c r="C92" s="32"/>
      <c r="D92" s="32"/>
      <c r="E92" s="32"/>
      <c r="F92" s="32"/>
      <c r="G92" s="32"/>
      <c r="H92" s="26"/>
      <c r="I92" s="26"/>
      <c r="J92" s="26"/>
      <c r="K92" s="26"/>
      <c r="L92" s="26"/>
      <c r="M92" s="26"/>
      <c r="N92" s="26"/>
      <c r="O92" s="26"/>
      <c r="P92" s="26"/>
      <c r="Q92" s="26"/>
      <c r="R92" s="26"/>
    </row>
    <row r="93" spans="2:18" x14ac:dyDescent="0.25">
      <c r="B93" s="32"/>
      <c r="C93" s="32"/>
      <c r="D93" s="32"/>
      <c r="E93" s="32"/>
      <c r="F93" s="32"/>
      <c r="G93" s="32"/>
      <c r="H93" s="26"/>
      <c r="I93" s="26"/>
      <c r="J93" s="26"/>
      <c r="K93" s="26"/>
      <c r="L93" s="26"/>
      <c r="M93" s="26"/>
      <c r="N93" s="26"/>
      <c r="O93" s="26"/>
      <c r="P93" s="26"/>
      <c r="Q93" s="26"/>
      <c r="R93" s="26"/>
    </row>
    <row r="94" spans="2:18" x14ac:dyDescent="0.25">
      <c r="B94" s="32"/>
      <c r="C94" s="32"/>
      <c r="D94" s="32"/>
      <c r="E94" s="32"/>
      <c r="F94" s="32"/>
      <c r="G94" s="32"/>
      <c r="H94" s="26"/>
      <c r="I94" s="26"/>
      <c r="J94" s="26"/>
      <c r="K94" s="26"/>
      <c r="L94" s="26"/>
      <c r="M94" s="26"/>
      <c r="N94" s="26"/>
      <c r="O94" s="26"/>
      <c r="P94" s="26"/>
      <c r="Q94" s="26"/>
      <c r="R94" s="26"/>
    </row>
    <row r="95" spans="2:18" x14ac:dyDescent="0.25">
      <c r="B95" s="32"/>
      <c r="C95" s="32"/>
      <c r="D95" s="32"/>
      <c r="E95" s="32"/>
      <c r="F95" s="32"/>
      <c r="G95" s="32"/>
      <c r="H95" s="26"/>
      <c r="I95" s="26"/>
      <c r="J95" s="26"/>
      <c r="K95" s="26"/>
      <c r="L95" s="26"/>
      <c r="M95" s="26"/>
      <c r="N95" s="26"/>
      <c r="O95" s="26"/>
      <c r="P95" s="26"/>
      <c r="Q95" s="26"/>
      <c r="R95" s="26"/>
    </row>
    <row r="96" spans="2:18" x14ac:dyDescent="0.25">
      <c r="B96" s="32"/>
      <c r="C96" s="32"/>
      <c r="D96" s="32"/>
      <c r="E96" s="32"/>
      <c r="F96" s="32"/>
      <c r="G96" s="32"/>
      <c r="H96" s="26"/>
      <c r="I96" s="26"/>
      <c r="J96" s="26"/>
      <c r="K96" s="26"/>
      <c r="L96" s="26"/>
      <c r="M96" s="26"/>
      <c r="N96" s="26"/>
      <c r="O96" s="26"/>
      <c r="P96" s="26"/>
      <c r="Q96" s="26"/>
      <c r="R96" s="26"/>
    </row>
    <row r="97" spans="2:18" x14ac:dyDescent="0.25">
      <c r="B97" s="32"/>
      <c r="C97" s="32"/>
      <c r="D97" s="32"/>
      <c r="E97" s="32"/>
      <c r="F97" s="32"/>
      <c r="G97" s="32"/>
      <c r="H97" s="26"/>
      <c r="I97" s="26"/>
      <c r="J97" s="26"/>
      <c r="K97" s="26"/>
      <c r="L97" s="26"/>
      <c r="M97" s="26"/>
      <c r="N97" s="26"/>
      <c r="O97" s="26"/>
      <c r="P97" s="26"/>
      <c r="Q97" s="26"/>
      <c r="R97" s="26"/>
    </row>
    <row r="98" spans="2:18" x14ac:dyDescent="0.25">
      <c r="B98" s="32"/>
      <c r="C98" s="32"/>
      <c r="D98" s="32"/>
      <c r="E98" s="32"/>
      <c r="F98" s="32"/>
      <c r="G98" s="32"/>
      <c r="H98" s="26"/>
      <c r="I98" s="26"/>
      <c r="J98" s="26"/>
      <c r="K98" s="26"/>
      <c r="L98" s="26"/>
      <c r="M98" s="26"/>
      <c r="N98" s="26"/>
      <c r="O98" s="26"/>
      <c r="P98" s="26"/>
      <c r="Q98" s="26"/>
      <c r="R98" s="26"/>
    </row>
    <row r="99" spans="2:18" x14ac:dyDescent="0.25">
      <c r="B99" s="32"/>
      <c r="C99" s="32"/>
      <c r="D99" s="32"/>
      <c r="E99" s="32"/>
      <c r="F99" s="32"/>
      <c r="G99" s="32"/>
      <c r="H99" s="26"/>
      <c r="I99" s="26"/>
      <c r="J99" s="26"/>
      <c r="K99" s="26"/>
      <c r="L99" s="26"/>
      <c r="M99" s="26"/>
      <c r="N99" s="26"/>
      <c r="O99" s="26"/>
      <c r="P99" s="26"/>
      <c r="Q99" s="26"/>
      <c r="R99" s="26"/>
    </row>
    <row r="100" spans="2:18" x14ac:dyDescent="0.25">
      <c r="B100" s="32"/>
      <c r="C100" s="32"/>
      <c r="D100" s="32"/>
      <c r="E100" s="32"/>
      <c r="F100" s="32"/>
      <c r="G100" s="32"/>
      <c r="H100" s="26"/>
      <c r="I100" s="26"/>
      <c r="J100" s="26"/>
      <c r="K100" s="26"/>
      <c r="L100" s="26"/>
      <c r="M100" s="26"/>
      <c r="N100" s="26"/>
      <c r="O100" s="26"/>
      <c r="P100" s="26"/>
      <c r="Q100" s="26"/>
      <c r="R100" s="26"/>
    </row>
    <row r="101" spans="2:18" x14ac:dyDescent="0.25">
      <c r="B101" s="32"/>
      <c r="C101" s="32"/>
      <c r="D101" s="32"/>
      <c r="E101" s="32"/>
      <c r="F101" s="32"/>
      <c r="G101" s="32"/>
      <c r="H101" s="26"/>
      <c r="I101" s="26"/>
      <c r="J101" s="26"/>
      <c r="K101" s="26"/>
      <c r="L101" s="26"/>
      <c r="M101" s="26"/>
      <c r="N101" s="26"/>
      <c r="O101" s="26"/>
      <c r="P101" s="26"/>
      <c r="Q101" s="26"/>
      <c r="R101" s="26"/>
    </row>
    <row r="102" spans="2:18" x14ac:dyDescent="0.25">
      <c r="B102" s="32"/>
      <c r="C102" s="32"/>
      <c r="D102" s="32"/>
      <c r="E102" s="32"/>
      <c r="F102" s="32"/>
      <c r="G102" s="32"/>
      <c r="H102" s="26"/>
      <c r="I102" s="26"/>
      <c r="J102" s="26"/>
      <c r="K102" s="26"/>
      <c r="L102" s="26"/>
      <c r="M102" s="26"/>
      <c r="N102" s="26"/>
      <c r="O102" s="26"/>
      <c r="P102" s="26"/>
      <c r="Q102" s="26"/>
      <c r="R102" s="26"/>
    </row>
    <row r="103" spans="2:18" x14ac:dyDescent="0.25">
      <c r="B103" s="32"/>
      <c r="C103" s="32"/>
      <c r="D103" s="32"/>
      <c r="E103" s="32"/>
      <c r="F103" s="32"/>
      <c r="G103" s="32"/>
      <c r="H103" s="26"/>
      <c r="I103" s="26"/>
      <c r="J103" s="26"/>
      <c r="K103" s="26"/>
      <c r="L103" s="26"/>
      <c r="M103" s="26"/>
      <c r="N103" s="26"/>
      <c r="O103" s="26"/>
      <c r="P103" s="26"/>
      <c r="Q103" s="26"/>
      <c r="R103" s="26"/>
    </row>
    <row r="104" spans="2:18" x14ac:dyDescent="0.25">
      <c r="B104" s="32"/>
      <c r="C104" s="32"/>
      <c r="D104" s="32"/>
      <c r="E104" s="32"/>
      <c r="F104" s="32"/>
      <c r="G104" s="32"/>
      <c r="H104" s="26"/>
      <c r="I104" s="26"/>
      <c r="J104" s="26"/>
      <c r="K104" s="26"/>
      <c r="L104" s="26"/>
      <c r="M104" s="26"/>
      <c r="N104" s="26"/>
      <c r="O104" s="26"/>
      <c r="P104" s="26"/>
      <c r="Q104" s="26"/>
      <c r="R104" s="26"/>
    </row>
    <row r="105" spans="2:18" x14ac:dyDescent="0.25">
      <c r="B105" s="32"/>
      <c r="C105" s="32"/>
      <c r="D105" s="32"/>
      <c r="E105" s="32"/>
      <c r="F105" s="32"/>
      <c r="G105" s="32"/>
      <c r="H105" s="26"/>
      <c r="I105" s="26"/>
      <c r="J105" s="26"/>
      <c r="K105" s="26"/>
      <c r="L105" s="26"/>
      <c r="M105" s="26"/>
      <c r="N105" s="26"/>
      <c r="O105" s="26"/>
      <c r="P105" s="26"/>
      <c r="Q105" s="26"/>
      <c r="R105" s="26"/>
    </row>
    <row r="106" spans="2:18" x14ac:dyDescent="0.25">
      <c r="B106" s="32"/>
      <c r="C106" s="32"/>
      <c r="D106" s="32"/>
      <c r="E106" s="32"/>
      <c r="F106" s="32"/>
      <c r="G106" s="32"/>
      <c r="H106" s="26"/>
      <c r="I106" s="26"/>
      <c r="J106" s="26"/>
      <c r="K106" s="26"/>
      <c r="L106" s="26"/>
      <c r="M106" s="26"/>
      <c r="N106" s="26"/>
      <c r="O106" s="26"/>
      <c r="P106" s="26"/>
      <c r="Q106" s="26"/>
      <c r="R106" s="26"/>
    </row>
    <row r="107" spans="2:18" x14ac:dyDescent="0.25">
      <c r="B107" s="32"/>
      <c r="C107" s="32"/>
      <c r="D107" s="32"/>
      <c r="E107" s="32"/>
      <c r="F107" s="32"/>
      <c r="G107" s="32"/>
      <c r="H107" s="26"/>
      <c r="I107" s="26"/>
      <c r="J107" s="26"/>
      <c r="K107" s="26"/>
      <c r="L107" s="26"/>
      <c r="M107" s="26"/>
      <c r="N107" s="26"/>
      <c r="O107" s="26"/>
      <c r="P107" s="26"/>
      <c r="Q107" s="26"/>
      <c r="R107" s="26"/>
    </row>
    <row r="108" spans="2:18" x14ac:dyDescent="0.25">
      <c r="B108" s="32"/>
      <c r="C108" s="32"/>
      <c r="D108" s="32"/>
      <c r="E108" s="32"/>
      <c r="F108" s="32"/>
      <c r="G108" s="32"/>
      <c r="H108" s="26"/>
      <c r="I108" s="26"/>
      <c r="J108" s="26"/>
      <c r="K108" s="26"/>
      <c r="L108" s="26"/>
      <c r="M108" s="26"/>
      <c r="N108" s="26"/>
      <c r="O108" s="26"/>
      <c r="P108" s="26"/>
      <c r="Q108" s="26"/>
      <c r="R108" s="26"/>
    </row>
    <row r="109" spans="2:18" x14ac:dyDescent="0.25">
      <c r="B109" s="32"/>
      <c r="C109" s="32"/>
      <c r="D109" s="32"/>
      <c r="E109" s="32"/>
      <c r="F109" s="32"/>
      <c r="G109" s="32"/>
      <c r="H109" s="26"/>
      <c r="I109" s="26"/>
      <c r="J109" s="26"/>
      <c r="K109" s="26"/>
      <c r="L109" s="26"/>
      <c r="M109" s="26"/>
      <c r="N109" s="26"/>
      <c r="O109" s="26"/>
      <c r="P109" s="26"/>
      <c r="Q109" s="26"/>
      <c r="R109" s="26"/>
    </row>
    <row r="110" spans="2:18" x14ac:dyDescent="0.25">
      <c r="B110" s="32"/>
      <c r="C110" s="32"/>
      <c r="D110" s="32"/>
      <c r="E110" s="32"/>
      <c r="F110" s="32"/>
      <c r="G110" s="32"/>
      <c r="H110" s="26"/>
      <c r="I110" s="26"/>
      <c r="J110" s="26"/>
      <c r="K110" s="26"/>
      <c r="L110" s="26"/>
      <c r="M110" s="26"/>
      <c r="N110" s="26"/>
      <c r="O110" s="26"/>
      <c r="P110" s="26"/>
      <c r="Q110" s="26"/>
      <c r="R110" s="26"/>
    </row>
    <row r="111" spans="2:18" x14ac:dyDescent="0.25">
      <c r="B111" s="32"/>
      <c r="C111" s="32"/>
      <c r="D111" s="32"/>
      <c r="E111" s="32"/>
      <c r="F111" s="32"/>
      <c r="G111" s="32"/>
      <c r="H111" s="26"/>
      <c r="I111" s="26"/>
      <c r="J111" s="26"/>
      <c r="K111" s="26"/>
      <c r="L111" s="26"/>
      <c r="M111" s="26"/>
      <c r="N111" s="26"/>
      <c r="O111" s="26"/>
      <c r="P111" s="26"/>
      <c r="Q111" s="26"/>
      <c r="R111" s="26"/>
    </row>
    <row r="112" spans="2:18" x14ac:dyDescent="0.25">
      <c r="B112" s="32"/>
      <c r="C112" s="32"/>
      <c r="D112" s="32"/>
      <c r="E112" s="32"/>
      <c r="F112" s="32"/>
      <c r="G112" s="32"/>
      <c r="H112" s="26"/>
      <c r="I112" s="26"/>
      <c r="J112" s="26"/>
      <c r="K112" s="26"/>
      <c r="L112" s="26"/>
      <c r="M112" s="26"/>
      <c r="N112" s="26"/>
      <c r="O112" s="26"/>
      <c r="P112" s="26"/>
      <c r="Q112" s="26"/>
      <c r="R112" s="26"/>
    </row>
    <row r="113" spans="2:18" x14ac:dyDescent="0.25">
      <c r="B113" s="32"/>
      <c r="C113" s="32"/>
      <c r="D113" s="32"/>
      <c r="E113" s="32"/>
      <c r="F113" s="32"/>
      <c r="G113" s="32"/>
      <c r="H113" s="26"/>
      <c r="I113" s="26"/>
      <c r="J113" s="26"/>
      <c r="K113" s="26"/>
      <c r="L113" s="26"/>
      <c r="M113" s="26"/>
      <c r="N113" s="26"/>
      <c r="O113" s="26"/>
      <c r="P113" s="26"/>
      <c r="Q113" s="26"/>
      <c r="R113" s="26"/>
    </row>
    <row r="114" spans="2:18" x14ac:dyDescent="0.25">
      <c r="B114" s="32"/>
      <c r="C114" s="32"/>
      <c r="D114" s="32"/>
      <c r="E114" s="32"/>
      <c r="F114" s="32"/>
      <c r="G114" s="32"/>
      <c r="H114" s="26"/>
      <c r="I114" s="26"/>
      <c r="J114" s="26"/>
      <c r="K114" s="26"/>
      <c r="L114" s="26"/>
      <c r="M114" s="26"/>
      <c r="N114" s="26"/>
      <c r="O114" s="26"/>
      <c r="P114" s="26"/>
      <c r="Q114" s="26"/>
      <c r="R114" s="26"/>
    </row>
    <row r="115" spans="2:18" x14ac:dyDescent="0.25">
      <c r="B115" s="32"/>
      <c r="C115" s="32"/>
      <c r="D115" s="32"/>
      <c r="E115" s="32"/>
      <c r="F115" s="32"/>
      <c r="G115" s="32"/>
      <c r="H115" s="26"/>
      <c r="I115" s="26"/>
      <c r="J115" s="26"/>
      <c r="K115" s="26"/>
      <c r="L115" s="26"/>
      <c r="M115" s="26"/>
      <c r="N115" s="26"/>
      <c r="O115" s="26"/>
      <c r="P115" s="26"/>
      <c r="Q115" s="26"/>
      <c r="R115" s="26"/>
    </row>
    <row r="116" spans="2:18" x14ac:dyDescent="0.25">
      <c r="B116" s="32"/>
      <c r="C116" s="32"/>
      <c r="D116" s="32"/>
      <c r="E116" s="32"/>
      <c r="F116" s="32"/>
      <c r="G116" s="32"/>
      <c r="H116" s="26"/>
      <c r="I116" s="26"/>
      <c r="J116" s="26"/>
      <c r="K116" s="26"/>
      <c r="L116" s="26"/>
      <c r="M116" s="26"/>
      <c r="N116" s="26"/>
      <c r="O116" s="26"/>
      <c r="P116" s="26"/>
      <c r="Q116" s="26"/>
      <c r="R116" s="26"/>
    </row>
    <row r="117" spans="2:18" x14ac:dyDescent="0.25">
      <c r="B117" s="32"/>
      <c r="C117" s="32"/>
      <c r="D117" s="32"/>
      <c r="E117" s="32"/>
      <c r="F117" s="32"/>
      <c r="G117" s="32"/>
      <c r="H117" s="26"/>
      <c r="I117" s="26"/>
      <c r="J117" s="26"/>
      <c r="K117" s="26"/>
      <c r="L117" s="26"/>
      <c r="M117" s="26"/>
      <c r="N117" s="26"/>
      <c r="O117" s="26"/>
      <c r="P117" s="26"/>
      <c r="Q117" s="26"/>
      <c r="R117" s="26"/>
    </row>
    <row r="118" spans="2:18" x14ac:dyDescent="0.25">
      <c r="B118" s="32"/>
      <c r="C118" s="32"/>
      <c r="D118" s="32"/>
      <c r="E118" s="32"/>
      <c r="F118" s="32"/>
      <c r="G118" s="32"/>
      <c r="H118" s="26"/>
      <c r="I118" s="26"/>
      <c r="J118" s="26"/>
      <c r="K118" s="26"/>
      <c r="L118" s="26"/>
      <c r="M118" s="26"/>
      <c r="N118" s="26"/>
      <c r="O118" s="26"/>
      <c r="P118" s="26"/>
      <c r="Q118" s="26"/>
      <c r="R118" s="26"/>
    </row>
    <row r="119" spans="2:18" x14ac:dyDescent="0.25">
      <c r="B119" s="32"/>
      <c r="C119" s="32"/>
      <c r="D119" s="32"/>
      <c r="E119" s="32"/>
      <c r="F119" s="32"/>
      <c r="G119" s="32"/>
      <c r="H119" s="26"/>
      <c r="I119" s="26"/>
      <c r="J119" s="26"/>
      <c r="K119" s="26"/>
      <c r="L119" s="26"/>
      <c r="M119" s="26"/>
      <c r="N119" s="26"/>
      <c r="O119" s="26"/>
      <c r="P119" s="26"/>
      <c r="Q119" s="26"/>
      <c r="R119" s="26"/>
    </row>
    <row r="120" spans="2:18" x14ac:dyDescent="0.25">
      <c r="B120" s="32"/>
      <c r="C120" s="32"/>
      <c r="D120" s="32"/>
      <c r="E120" s="32"/>
      <c r="F120" s="32"/>
      <c r="G120" s="32"/>
      <c r="H120" s="26"/>
      <c r="I120" s="26"/>
      <c r="J120" s="26"/>
      <c r="K120" s="26"/>
      <c r="L120" s="26"/>
      <c r="M120" s="26"/>
      <c r="N120" s="26"/>
      <c r="O120" s="26"/>
      <c r="P120" s="26"/>
      <c r="Q120" s="26"/>
      <c r="R120" s="26"/>
    </row>
    <row r="121" spans="2:18" x14ac:dyDescent="0.25">
      <c r="B121" s="32"/>
      <c r="C121" s="32"/>
      <c r="D121" s="32"/>
      <c r="E121" s="32"/>
      <c r="F121" s="32"/>
      <c r="G121" s="32"/>
      <c r="H121" s="26"/>
      <c r="I121" s="26"/>
      <c r="J121" s="26"/>
      <c r="K121" s="26"/>
      <c r="L121" s="26"/>
      <c r="M121" s="26"/>
      <c r="N121" s="26"/>
      <c r="O121" s="26"/>
      <c r="P121" s="26"/>
      <c r="Q121" s="26"/>
      <c r="R121" s="26"/>
    </row>
    <row r="122" spans="2:18" x14ac:dyDescent="0.25">
      <c r="B122" s="32"/>
      <c r="C122" s="32"/>
      <c r="D122" s="32"/>
      <c r="E122" s="32"/>
      <c r="F122" s="32"/>
      <c r="G122" s="32"/>
      <c r="H122" s="26"/>
      <c r="I122" s="26"/>
      <c r="J122" s="26"/>
      <c r="K122" s="26"/>
      <c r="L122" s="26"/>
      <c r="M122" s="26"/>
      <c r="N122" s="26"/>
      <c r="O122" s="26"/>
      <c r="P122" s="26"/>
      <c r="Q122" s="26"/>
      <c r="R122" s="26"/>
    </row>
    <row r="123" spans="2:18" x14ac:dyDescent="0.25">
      <c r="B123" s="32"/>
      <c r="C123" s="32"/>
      <c r="D123" s="32"/>
      <c r="E123" s="32"/>
      <c r="F123" s="32"/>
      <c r="G123" s="32"/>
      <c r="H123" s="26"/>
      <c r="I123" s="26"/>
      <c r="J123" s="26"/>
      <c r="K123" s="26"/>
      <c r="L123" s="26"/>
      <c r="M123" s="26"/>
      <c r="N123" s="26"/>
      <c r="O123" s="26"/>
      <c r="P123" s="26"/>
      <c r="Q123" s="26"/>
      <c r="R123" s="26"/>
    </row>
    <row r="124" spans="2:18" x14ac:dyDescent="0.25">
      <c r="B124" s="32"/>
      <c r="C124" s="32"/>
      <c r="D124" s="32"/>
      <c r="E124" s="32"/>
      <c r="F124" s="32"/>
      <c r="G124" s="32"/>
      <c r="H124" s="26"/>
      <c r="I124" s="26"/>
      <c r="J124" s="26"/>
      <c r="K124" s="26"/>
      <c r="L124" s="26"/>
      <c r="M124" s="26"/>
      <c r="N124" s="26"/>
      <c r="O124" s="26"/>
      <c r="P124" s="26"/>
      <c r="Q124" s="26"/>
      <c r="R124" s="26"/>
    </row>
    <row r="125" spans="2:18" x14ac:dyDescent="0.25">
      <c r="B125" s="32"/>
      <c r="C125" s="32"/>
      <c r="D125" s="32"/>
      <c r="E125" s="32"/>
      <c r="F125" s="32"/>
      <c r="G125" s="32"/>
      <c r="H125" s="26"/>
      <c r="I125" s="26"/>
      <c r="J125" s="26"/>
      <c r="K125" s="26"/>
      <c r="L125" s="26"/>
      <c r="M125" s="26"/>
      <c r="N125" s="26"/>
      <c r="O125" s="26"/>
      <c r="P125" s="26"/>
      <c r="Q125" s="26"/>
      <c r="R125" s="26"/>
    </row>
    <row r="126" spans="2:18" x14ac:dyDescent="0.25">
      <c r="B126" s="32"/>
      <c r="C126" s="32"/>
      <c r="D126" s="32"/>
      <c r="E126" s="32"/>
      <c r="F126" s="32"/>
      <c r="G126" s="32"/>
      <c r="H126" s="26"/>
      <c r="I126" s="26"/>
      <c r="J126" s="26"/>
      <c r="K126" s="26"/>
      <c r="L126" s="26"/>
      <c r="M126" s="26"/>
      <c r="N126" s="26"/>
      <c r="O126" s="26"/>
      <c r="P126" s="26"/>
      <c r="Q126" s="26"/>
      <c r="R126" s="26"/>
    </row>
    <row r="127" spans="2:18" x14ac:dyDescent="0.25">
      <c r="B127" s="32"/>
      <c r="C127" s="32"/>
      <c r="D127" s="32"/>
      <c r="E127" s="32"/>
      <c r="F127" s="32"/>
      <c r="G127" s="32"/>
      <c r="H127" s="26"/>
      <c r="I127" s="26"/>
      <c r="J127" s="26"/>
      <c r="K127" s="26"/>
      <c r="L127" s="26"/>
      <c r="M127" s="26"/>
      <c r="N127" s="26"/>
      <c r="O127" s="26"/>
      <c r="P127" s="26"/>
      <c r="Q127" s="26"/>
      <c r="R127" s="26"/>
    </row>
    <row r="128" spans="2:18" x14ac:dyDescent="0.25">
      <c r="B128" s="32"/>
      <c r="C128" s="32"/>
      <c r="D128" s="32"/>
      <c r="E128" s="32"/>
      <c r="F128" s="32"/>
      <c r="G128" s="32"/>
      <c r="H128" s="26"/>
      <c r="I128" s="26"/>
      <c r="J128" s="26"/>
      <c r="K128" s="26"/>
      <c r="L128" s="26"/>
      <c r="M128" s="26"/>
      <c r="N128" s="26"/>
      <c r="O128" s="26"/>
      <c r="P128" s="26"/>
      <c r="Q128" s="26"/>
      <c r="R128" s="26"/>
    </row>
    <row r="129" spans="2:18" x14ac:dyDescent="0.25">
      <c r="B129" s="32"/>
      <c r="C129" s="32"/>
      <c r="D129" s="32"/>
      <c r="E129" s="32"/>
      <c r="F129" s="32"/>
      <c r="G129" s="32"/>
      <c r="H129" s="26"/>
      <c r="I129" s="26"/>
      <c r="J129" s="26"/>
      <c r="K129" s="26"/>
      <c r="L129" s="26"/>
      <c r="M129" s="26"/>
      <c r="N129" s="26"/>
      <c r="O129" s="26"/>
      <c r="P129" s="26"/>
      <c r="Q129" s="26"/>
      <c r="R129" s="26"/>
    </row>
    <row r="130" spans="2:18" x14ac:dyDescent="0.25">
      <c r="B130" s="32"/>
      <c r="C130" s="32"/>
      <c r="D130" s="32"/>
      <c r="E130" s="32"/>
      <c r="F130" s="32"/>
      <c r="G130" s="32"/>
      <c r="H130" s="26"/>
      <c r="I130" s="26"/>
      <c r="J130" s="26"/>
      <c r="K130" s="26"/>
      <c r="L130" s="26"/>
      <c r="M130" s="26"/>
      <c r="N130" s="26"/>
      <c r="O130" s="26"/>
      <c r="P130" s="26"/>
      <c r="Q130" s="26"/>
      <c r="R130" s="26"/>
    </row>
    <row r="131" spans="2:18" x14ac:dyDescent="0.25">
      <c r="B131" s="32"/>
      <c r="C131" s="32"/>
      <c r="D131" s="32"/>
      <c r="E131" s="32"/>
      <c r="F131" s="32"/>
      <c r="G131" s="32"/>
      <c r="H131" s="26"/>
      <c r="I131" s="26"/>
      <c r="J131" s="26"/>
      <c r="K131" s="26"/>
      <c r="L131" s="26"/>
      <c r="M131" s="26"/>
      <c r="N131" s="26"/>
      <c r="O131" s="26"/>
      <c r="P131" s="26"/>
      <c r="Q131" s="26"/>
      <c r="R131" s="26"/>
    </row>
    <row r="132" spans="2:18" x14ac:dyDescent="0.25">
      <c r="B132" s="32"/>
      <c r="C132" s="32"/>
      <c r="D132" s="32"/>
      <c r="E132" s="32"/>
      <c r="F132" s="32"/>
      <c r="G132" s="32"/>
      <c r="H132" s="26"/>
      <c r="I132" s="26"/>
      <c r="J132" s="26"/>
      <c r="K132" s="26"/>
      <c r="L132" s="26"/>
      <c r="M132" s="26"/>
      <c r="N132" s="26"/>
      <c r="O132" s="26"/>
      <c r="P132" s="26"/>
      <c r="Q132" s="26"/>
      <c r="R132" s="26"/>
    </row>
    <row r="133" spans="2:18" x14ac:dyDescent="0.25">
      <c r="B133" s="32"/>
      <c r="C133" s="32"/>
      <c r="D133" s="32"/>
      <c r="E133" s="32"/>
      <c r="F133" s="32"/>
      <c r="G133" s="32"/>
      <c r="H133" s="26"/>
      <c r="I133" s="26"/>
      <c r="J133" s="26"/>
      <c r="K133" s="26"/>
      <c r="L133" s="26"/>
      <c r="M133" s="26"/>
      <c r="N133" s="26"/>
      <c r="O133" s="26"/>
      <c r="P133" s="26"/>
      <c r="Q133" s="26"/>
      <c r="R133" s="26"/>
    </row>
    <row r="134" spans="2:18" x14ac:dyDescent="0.25">
      <c r="B134" s="32"/>
      <c r="C134" s="32"/>
      <c r="D134" s="32"/>
      <c r="E134" s="32"/>
      <c r="F134" s="32"/>
      <c r="G134" s="32"/>
      <c r="H134" s="26"/>
      <c r="I134" s="26"/>
      <c r="J134" s="26"/>
      <c r="K134" s="26"/>
      <c r="L134" s="26"/>
      <c r="M134" s="26"/>
      <c r="N134" s="26"/>
      <c r="O134" s="26"/>
      <c r="P134" s="26"/>
      <c r="Q134" s="26"/>
      <c r="R134" s="26"/>
    </row>
    <row r="135" spans="2:18" x14ac:dyDescent="0.25">
      <c r="B135" s="32"/>
      <c r="C135" s="32"/>
      <c r="D135" s="32"/>
      <c r="E135" s="32"/>
      <c r="F135" s="32"/>
      <c r="G135" s="32"/>
      <c r="H135" s="26"/>
      <c r="I135" s="26"/>
      <c r="J135" s="26"/>
      <c r="K135" s="26"/>
      <c r="L135" s="26"/>
      <c r="M135" s="26"/>
      <c r="N135" s="26"/>
      <c r="O135" s="26"/>
      <c r="P135" s="26"/>
      <c r="Q135" s="26"/>
      <c r="R135" s="26"/>
    </row>
    <row r="136" spans="2:18" x14ac:dyDescent="0.25">
      <c r="B136" s="32"/>
      <c r="C136" s="32"/>
      <c r="D136" s="32"/>
      <c r="E136" s="32"/>
      <c r="F136" s="32"/>
      <c r="G136" s="32"/>
      <c r="H136" s="26"/>
      <c r="I136" s="26"/>
      <c r="J136" s="26"/>
      <c r="K136" s="26"/>
      <c r="L136" s="26"/>
      <c r="M136" s="26"/>
      <c r="N136" s="26"/>
      <c r="O136" s="26"/>
      <c r="P136" s="26"/>
      <c r="Q136" s="26"/>
      <c r="R136" s="26"/>
    </row>
    <row r="137" spans="2:18" x14ac:dyDescent="0.25">
      <c r="B137" s="32"/>
      <c r="C137" s="32"/>
      <c r="D137" s="32"/>
      <c r="E137" s="32"/>
      <c r="F137" s="32"/>
      <c r="G137" s="32"/>
      <c r="H137" s="26"/>
      <c r="I137" s="26"/>
      <c r="J137" s="26"/>
      <c r="K137" s="26"/>
      <c r="L137" s="26"/>
      <c r="M137" s="26"/>
      <c r="N137" s="26"/>
      <c r="O137" s="26"/>
      <c r="P137" s="26"/>
      <c r="Q137" s="26"/>
      <c r="R137" s="26"/>
    </row>
    <row r="138" spans="2:18" x14ac:dyDescent="0.25">
      <c r="B138" s="32"/>
      <c r="C138" s="32"/>
      <c r="D138" s="32"/>
      <c r="E138" s="32"/>
      <c r="F138" s="32"/>
      <c r="G138" s="32"/>
      <c r="H138" s="26"/>
      <c r="I138" s="26"/>
      <c r="J138" s="26"/>
      <c r="K138" s="26"/>
      <c r="L138" s="26"/>
      <c r="M138" s="26"/>
      <c r="N138" s="26"/>
      <c r="O138" s="26"/>
      <c r="P138" s="26"/>
      <c r="Q138" s="26"/>
      <c r="R138" s="26"/>
    </row>
    <row r="139" spans="2:18" x14ac:dyDescent="0.25">
      <c r="B139" s="32"/>
      <c r="C139" s="32"/>
      <c r="D139" s="32"/>
      <c r="E139" s="32"/>
      <c r="F139" s="32"/>
      <c r="G139" s="32"/>
      <c r="H139" s="26"/>
      <c r="I139" s="26"/>
      <c r="J139" s="26"/>
      <c r="K139" s="26"/>
      <c r="L139" s="26"/>
      <c r="M139" s="26"/>
      <c r="N139" s="26"/>
      <c r="O139" s="26"/>
      <c r="P139" s="26"/>
      <c r="Q139" s="26"/>
      <c r="R139" s="26"/>
    </row>
    <row r="140" spans="2:18" x14ac:dyDescent="0.25">
      <c r="B140" s="32"/>
      <c r="C140" s="32"/>
      <c r="D140" s="32"/>
      <c r="E140" s="32"/>
      <c r="F140" s="32"/>
      <c r="G140" s="32"/>
      <c r="H140" s="26"/>
      <c r="I140" s="26"/>
      <c r="J140" s="26"/>
      <c r="K140" s="26"/>
      <c r="L140" s="26"/>
      <c r="M140" s="26"/>
      <c r="N140" s="26"/>
      <c r="O140" s="26"/>
      <c r="P140" s="26"/>
      <c r="Q140" s="26"/>
      <c r="R140" s="26"/>
    </row>
    <row r="141" spans="2:18" x14ac:dyDescent="0.25">
      <c r="B141" s="32"/>
      <c r="C141" s="32"/>
      <c r="D141" s="32"/>
      <c r="E141" s="32"/>
      <c r="F141" s="32"/>
      <c r="G141" s="32"/>
      <c r="H141" s="26"/>
      <c r="I141" s="26"/>
      <c r="J141" s="26"/>
      <c r="K141" s="26"/>
      <c r="L141" s="26"/>
      <c r="M141" s="26"/>
      <c r="N141" s="26"/>
      <c r="O141" s="26"/>
      <c r="P141" s="26"/>
      <c r="Q141" s="26"/>
      <c r="R141" s="26"/>
    </row>
    <row r="142" spans="2:18" x14ac:dyDescent="0.25">
      <c r="B142" s="32"/>
      <c r="C142" s="32"/>
      <c r="D142" s="32"/>
      <c r="E142" s="32"/>
      <c r="F142" s="32"/>
      <c r="G142" s="32"/>
      <c r="H142" s="26"/>
      <c r="I142" s="26"/>
      <c r="J142" s="26"/>
      <c r="K142" s="26"/>
      <c r="L142" s="26"/>
      <c r="M142" s="26"/>
      <c r="N142" s="26"/>
      <c r="O142" s="26"/>
      <c r="P142" s="26"/>
      <c r="Q142" s="26"/>
      <c r="R142" s="26"/>
    </row>
    <row r="143" spans="2:18" x14ac:dyDescent="0.25">
      <c r="B143" s="32"/>
      <c r="C143" s="32"/>
      <c r="D143" s="32"/>
      <c r="E143" s="32"/>
      <c r="F143" s="32"/>
      <c r="G143" s="32"/>
      <c r="H143" s="26"/>
      <c r="I143" s="26"/>
      <c r="J143" s="26"/>
      <c r="K143" s="26"/>
      <c r="L143" s="26"/>
      <c r="M143" s="26"/>
      <c r="N143" s="26"/>
      <c r="O143" s="26"/>
      <c r="P143" s="26"/>
      <c r="Q143" s="26"/>
      <c r="R143" s="26"/>
    </row>
    <row r="144" spans="2:18" x14ac:dyDescent="0.25">
      <c r="B144" s="32"/>
      <c r="C144" s="32"/>
      <c r="D144" s="32"/>
      <c r="E144" s="32"/>
      <c r="F144" s="32"/>
      <c r="G144" s="32"/>
      <c r="H144" s="26"/>
      <c r="I144" s="26"/>
      <c r="J144" s="26"/>
      <c r="K144" s="26"/>
      <c r="L144" s="26"/>
      <c r="M144" s="26"/>
      <c r="N144" s="26"/>
      <c r="O144" s="26"/>
      <c r="P144" s="26"/>
      <c r="Q144" s="26"/>
      <c r="R144" s="26"/>
    </row>
    <row r="145" spans="2:18" x14ac:dyDescent="0.25">
      <c r="B145" s="32"/>
      <c r="C145" s="32"/>
      <c r="D145" s="32"/>
      <c r="E145" s="32"/>
      <c r="F145" s="32"/>
      <c r="G145" s="32"/>
      <c r="H145" s="26"/>
      <c r="I145" s="26"/>
      <c r="J145" s="26"/>
      <c r="K145" s="26"/>
      <c r="L145" s="26"/>
      <c r="M145" s="26"/>
      <c r="N145" s="26"/>
      <c r="O145" s="26"/>
      <c r="P145" s="26"/>
      <c r="Q145" s="26"/>
      <c r="R145" s="26"/>
    </row>
    <row r="146" spans="2:18" x14ac:dyDescent="0.25">
      <c r="B146" s="32"/>
      <c r="C146" s="32"/>
      <c r="D146" s="32"/>
      <c r="E146" s="32"/>
      <c r="F146" s="32"/>
      <c r="G146" s="32"/>
      <c r="H146" s="26"/>
      <c r="I146" s="26"/>
      <c r="J146" s="26"/>
      <c r="K146" s="26"/>
      <c r="L146" s="26"/>
      <c r="M146" s="26"/>
      <c r="N146" s="26"/>
      <c r="O146" s="26"/>
      <c r="P146" s="26"/>
      <c r="Q146" s="26"/>
      <c r="R146" s="26"/>
    </row>
    <row r="147" spans="2:18" x14ac:dyDescent="0.25">
      <c r="B147" s="32"/>
      <c r="C147" s="32"/>
      <c r="D147" s="32"/>
      <c r="E147" s="32"/>
      <c r="F147" s="32"/>
      <c r="G147" s="32"/>
      <c r="H147" s="26"/>
      <c r="I147" s="26"/>
      <c r="J147" s="26"/>
      <c r="K147" s="26"/>
      <c r="L147" s="26"/>
      <c r="M147" s="26"/>
      <c r="N147" s="26"/>
      <c r="O147" s="26"/>
      <c r="P147" s="26"/>
      <c r="Q147" s="26"/>
      <c r="R147" s="26"/>
    </row>
    <row r="148" spans="2:18" x14ac:dyDescent="0.25">
      <c r="B148" s="32"/>
      <c r="C148" s="32"/>
      <c r="D148" s="32"/>
      <c r="E148" s="32"/>
      <c r="F148" s="32"/>
      <c r="G148" s="32"/>
      <c r="H148" s="26"/>
      <c r="I148" s="26"/>
      <c r="J148" s="26"/>
      <c r="K148" s="26"/>
      <c r="L148" s="26"/>
      <c r="M148" s="26"/>
      <c r="N148" s="26"/>
      <c r="O148" s="26"/>
      <c r="P148" s="26"/>
      <c r="Q148" s="26"/>
      <c r="R148" s="26"/>
    </row>
    <row r="149" spans="2:18" x14ac:dyDescent="0.25">
      <c r="B149" s="32"/>
      <c r="C149" s="32"/>
      <c r="D149" s="32"/>
      <c r="E149" s="32"/>
      <c r="F149" s="32"/>
      <c r="G149" s="32"/>
      <c r="H149" s="26"/>
      <c r="I149" s="26"/>
      <c r="J149" s="26"/>
      <c r="K149" s="26"/>
      <c r="L149" s="26"/>
      <c r="M149" s="26"/>
      <c r="N149" s="26"/>
      <c r="O149" s="26"/>
      <c r="P149" s="26"/>
      <c r="Q149" s="26"/>
      <c r="R149" s="26"/>
    </row>
    <row r="150" spans="2:18" x14ac:dyDescent="0.25">
      <c r="B150" s="32"/>
      <c r="C150" s="32"/>
      <c r="D150" s="32"/>
      <c r="E150" s="32"/>
      <c r="F150" s="32"/>
      <c r="G150" s="32"/>
      <c r="H150" s="26"/>
      <c r="I150" s="26"/>
      <c r="J150" s="26"/>
      <c r="K150" s="26"/>
      <c r="L150" s="26"/>
      <c r="M150" s="26"/>
      <c r="N150" s="26"/>
      <c r="O150" s="26"/>
      <c r="P150" s="26"/>
      <c r="Q150" s="26"/>
      <c r="R150" s="26"/>
    </row>
    <row r="151" spans="2:18" x14ac:dyDescent="0.25">
      <c r="B151" s="32"/>
      <c r="C151" s="32"/>
      <c r="D151" s="32"/>
      <c r="E151" s="32"/>
      <c r="F151" s="32"/>
      <c r="G151" s="32"/>
      <c r="H151" s="26"/>
      <c r="I151" s="26"/>
      <c r="J151" s="26"/>
      <c r="K151" s="26"/>
      <c r="L151" s="26"/>
      <c r="M151" s="26"/>
      <c r="N151" s="26"/>
      <c r="O151" s="26"/>
      <c r="P151" s="26"/>
      <c r="Q151" s="26"/>
      <c r="R151" s="26"/>
    </row>
    <row r="152" spans="2:18" x14ac:dyDescent="0.25">
      <c r="B152" s="32"/>
      <c r="C152" s="32"/>
      <c r="D152" s="32"/>
      <c r="E152" s="32"/>
      <c r="F152" s="32"/>
      <c r="G152" s="32"/>
      <c r="H152" s="26"/>
      <c r="I152" s="26"/>
      <c r="J152" s="26"/>
      <c r="K152" s="26"/>
      <c r="L152" s="26"/>
      <c r="M152" s="26"/>
      <c r="N152" s="26"/>
      <c r="O152" s="26"/>
      <c r="P152" s="26"/>
      <c r="Q152" s="26"/>
      <c r="R152" s="26"/>
    </row>
    <row r="153" spans="2:18" x14ac:dyDescent="0.25">
      <c r="B153" s="32"/>
      <c r="C153" s="32"/>
      <c r="D153" s="32"/>
      <c r="E153" s="32"/>
      <c r="F153" s="32"/>
      <c r="G153" s="32"/>
      <c r="H153" s="26"/>
      <c r="I153" s="26"/>
      <c r="J153" s="26"/>
      <c r="K153" s="26"/>
      <c r="L153" s="26"/>
      <c r="M153" s="26"/>
      <c r="N153" s="26"/>
      <c r="O153" s="26"/>
      <c r="P153" s="26"/>
      <c r="Q153" s="26"/>
      <c r="R153" s="26"/>
    </row>
    <row r="154" spans="2:18" x14ac:dyDescent="0.25">
      <c r="B154" s="32"/>
      <c r="C154" s="32"/>
      <c r="D154" s="32"/>
      <c r="E154" s="32"/>
      <c r="F154" s="32"/>
      <c r="G154" s="32"/>
      <c r="H154" s="26"/>
      <c r="I154" s="26"/>
      <c r="J154" s="26"/>
      <c r="K154" s="26"/>
      <c r="L154" s="26"/>
      <c r="M154" s="26"/>
      <c r="N154" s="26"/>
      <c r="O154" s="26"/>
      <c r="P154" s="26"/>
      <c r="Q154" s="26"/>
      <c r="R154" s="26"/>
    </row>
    <row r="155" spans="2:18" x14ac:dyDescent="0.25">
      <c r="B155" s="32"/>
      <c r="C155" s="32"/>
      <c r="D155" s="32"/>
      <c r="E155" s="32"/>
      <c r="F155" s="32"/>
      <c r="G155" s="32"/>
      <c r="H155" s="26"/>
      <c r="I155" s="26"/>
      <c r="J155" s="26"/>
      <c r="K155" s="26"/>
      <c r="L155" s="26"/>
      <c r="M155" s="26"/>
      <c r="N155" s="26"/>
      <c r="O155" s="26"/>
      <c r="P155" s="26"/>
      <c r="Q155" s="26"/>
      <c r="R155" s="26"/>
    </row>
    <row r="156" spans="2:18" x14ac:dyDescent="0.25">
      <c r="B156" s="32"/>
      <c r="C156" s="32"/>
      <c r="D156" s="32"/>
      <c r="E156" s="32"/>
      <c r="F156" s="32"/>
      <c r="G156" s="32"/>
      <c r="H156" s="26"/>
      <c r="I156" s="26"/>
      <c r="J156" s="26"/>
      <c r="K156" s="26"/>
      <c r="L156" s="26"/>
      <c r="M156" s="26"/>
      <c r="N156" s="26"/>
      <c r="O156" s="26"/>
      <c r="P156" s="26"/>
      <c r="Q156" s="26"/>
      <c r="R156" s="26"/>
    </row>
    <row r="157" spans="2:18" x14ac:dyDescent="0.25">
      <c r="B157" s="32"/>
      <c r="C157" s="32"/>
      <c r="D157" s="32"/>
      <c r="E157" s="32"/>
      <c r="F157" s="32"/>
      <c r="G157" s="32"/>
      <c r="H157" s="26"/>
      <c r="I157" s="26"/>
      <c r="J157" s="26"/>
      <c r="K157" s="26"/>
      <c r="L157" s="26"/>
      <c r="M157" s="26"/>
      <c r="N157" s="26"/>
      <c r="O157" s="26"/>
      <c r="P157" s="26"/>
      <c r="Q157" s="26"/>
      <c r="R157" s="26"/>
    </row>
    <row r="158" spans="2:18" x14ac:dyDescent="0.25">
      <c r="B158" s="32"/>
      <c r="C158" s="32"/>
      <c r="D158" s="32"/>
      <c r="E158" s="32"/>
      <c r="F158" s="32"/>
      <c r="G158" s="32"/>
      <c r="H158" s="26"/>
      <c r="I158" s="26"/>
      <c r="J158" s="26"/>
      <c r="K158" s="26"/>
      <c r="L158" s="26"/>
      <c r="M158" s="26"/>
      <c r="N158" s="26"/>
      <c r="O158" s="26"/>
      <c r="P158" s="26"/>
      <c r="Q158" s="26"/>
      <c r="R158" s="26"/>
    </row>
    <row r="159" spans="2:18" x14ac:dyDescent="0.25">
      <c r="B159" s="32"/>
      <c r="C159" s="32"/>
      <c r="D159" s="32"/>
      <c r="E159" s="32"/>
      <c r="F159" s="32"/>
      <c r="G159" s="32"/>
      <c r="H159" s="26"/>
      <c r="I159" s="26"/>
      <c r="J159" s="26"/>
      <c r="K159" s="26"/>
      <c r="L159" s="26"/>
      <c r="M159" s="26"/>
      <c r="N159" s="26"/>
      <c r="O159" s="26"/>
      <c r="P159" s="26"/>
      <c r="Q159" s="26"/>
      <c r="R159" s="26"/>
    </row>
    <row r="160" spans="2:18" x14ac:dyDescent="0.25">
      <c r="B160" s="32"/>
      <c r="C160" s="32"/>
      <c r="D160" s="32"/>
      <c r="E160" s="32"/>
      <c r="F160" s="32"/>
      <c r="G160" s="32"/>
      <c r="H160" s="26"/>
      <c r="I160" s="26"/>
      <c r="J160" s="26"/>
      <c r="K160" s="26"/>
      <c r="L160" s="26"/>
      <c r="M160" s="26"/>
      <c r="N160" s="26"/>
      <c r="O160" s="26"/>
      <c r="P160" s="26"/>
      <c r="Q160" s="26"/>
      <c r="R160" s="26"/>
    </row>
    <row r="161" spans="2:18" x14ac:dyDescent="0.25">
      <c r="B161" s="32"/>
      <c r="C161" s="32"/>
      <c r="D161" s="32"/>
      <c r="E161" s="32"/>
      <c r="F161" s="32"/>
      <c r="G161" s="32"/>
      <c r="H161" s="26"/>
      <c r="I161" s="26"/>
      <c r="J161" s="26"/>
      <c r="K161" s="26"/>
      <c r="L161" s="26"/>
      <c r="M161" s="26"/>
      <c r="N161" s="26"/>
      <c r="O161" s="26"/>
      <c r="P161" s="26"/>
      <c r="Q161" s="26"/>
      <c r="R161" s="26"/>
    </row>
    <row r="162" spans="2:18" x14ac:dyDescent="0.25">
      <c r="B162" s="32"/>
      <c r="C162" s="32"/>
      <c r="D162" s="32"/>
      <c r="E162" s="32"/>
      <c r="F162" s="32"/>
      <c r="G162" s="32"/>
      <c r="H162" s="26"/>
      <c r="I162" s="26"/>
      <c r="J162" s="26"/>
      <c r="K162" s="26"/>
      <c r="L162" s="26"/>
      <c r="M162" s="26"/>
      <c r="N162" s="26"/>
      <c r="O162" s="26"/>
      <c r="P162" s="26"/>
      <c r="Q162" s="26"/>
      <c r="R162" s="26"/>
    </row>
    <row r="163" spans="2:18" x14ac:dyDescent="0.25">
      <c r="B163" s="32"/>
      <c r="C163" s="32"/>
      <c r="D163" s="32"/>
      <c r="E163" s="32"/>
      <c r="F163" s="32"/>
      <c r="G163" s="32"/>
      <c r="H163" s="26"/>
      <c r="I163" s="26"/>
      <c r="J163" s="26"/>
      <c r="K163" s="26"/>
      <c r="L163" s="26"/>
      <c r="M163" s="26"/>
      <c r="N163" s="26"/>
      <c r="O163" s="26"/>
      <c r="P163" s="26"/>
      <c r="Q163" s="26"/>
      <c r="R163" s="26"/>
    </row>
    <row r="164" spans="2:18" x14ac:dyDescent="0.25">
      <c r="B164" s="32"/>
      <c r="C164" s="32"/>
      <c r="D164" s="32"/>
      <c r="E164" s="32"/>
      <c r="F164" s="32"/>
      <c r="G164" s="32"/>
      <c r="H164" s="26"/>
      <c r="I164" s="26"/>
      <c r="J164" s="26"/>
      <c r="K164" s="26"/>
      <c r="L164" s="26"/>
      <c r="M164" s="26"/>
      <c r="N164" s="26"/>
      <c r="O164" s="26"/>
      <c r="P164" s="26"/>
      <c r="Q164" s="26"/>
      <c r="R164" s="26"/>
    </row>
    <row r="165" spans="2:18" x14ac:dyDescent="0.25">
      <c r="B165" s="32"/>
      <c r="C165" s="32"/>
      <c r="D165" s="32"/>
      <c r="E165" s="32"/>
      <c r="F165" s="32"/>
      <c r="G165" s="32"/>
      <c r="H165" s="26"/>
      <c r="I165" s="26"/>
      <c r="J165" s="26"/>
      <c r="K165" s="26"/>
      <c r="L165" s="26"/>
      <c r="M165" s="26"/>
      <c r="N165" s="26"/>
      <c r="O165" s="26"/>
      <c r="P165" s="26"/>
      <c r="Q165" s="26"/>
      <c r="R165" s="26"/>
    </row>
    <row r="166" spans="2:18" x14ac:dyDescent="0.25">
      <c r="B166" s="32"/>
      <c r="C166" s="32"/>
      <c r="D166" s="32"/>
      <c r="E166" s="32"/>
      <c r="F166" s="32"/>
      <c r="G166" s="32"/>
      <c r="H166" s="26"/>
      <c r="I166" s="26"/>
      <c r="J166" s="26"/>
      <c r="K166" s="26"/>
      <c r="L166" s="26"/>
      <c r="M166" s="26"/>
      <c r="N166" s="26"/>
      <c r="O166" s="26"/>
      <c r="P166" s="26"/>
      <c r="Q166" s="26"/>
      <c r="R166" s="26"/>
    </row>
    <row r="167" spans="2:18" x14ac:dyDescent="0.25">
      <c r="B167" s="32"/>
      <c r="C167" s="32"/>
      <c r="D167" s="32"/>
      <c r="E167" s="32"/>
      <c r="F167" s="32"/>
      <c r="G167" s="32"/>
      <c r="H167" s="26"/>
      <c r="I167" s="26"/>
      <c r="J167" s="26"/>
      <c r="K167" s="26"/>
      <c r="L167" s="26"/>
      <c r="M167" s="26"/>
      <c r="N167" s="26"/>
      <c r="O167" s="26"/>
      <c r="P167" s="26"/>
      <c r="Q167" s="26"/>
      <c r="R167" s="26"/>
    </row>
    <row r="168" spans="2:18" x14ac:dyDescent="0.25">
      <c r="B168" s="32"/>
      <c r="C168" s="32"/>
      <c r="D168" s="32"/>
      <c r="E168" s="32"/>
      <c r="F168" s="32"/>
      <c r="G168" s="32"/>
      <c r="H168" s="26"/>
      <c r="I168" s="26"/>
      <c r="J168" s="26"/>
      <c r="K168" s="26"/>
      <c r="L168" s="26"/>
      <c r="M168" s="26"/>
      <c r="N168" s="26"/>
      <c r="O168" s="26"/>
      <c r="P168" s="26"/>
      <c r="Q168" s="26"/>
      <c r="R168" s="26"/>
    </row>
    <row r="169" spans="2:18" x14ac:dyDescent="0.25">
      <c r="B169" s="32"/>
      <c r="C169" s="32"/>
      <c r="D169" s="32"/>
      <c r="E169" s="32"/>
      <c r="F169" s="32"/>
      <c r="G169" s="32"/>
      <c r="H169" s="26"/>
      <c r="I169" s="26"/>
      <c r="J169" s="26"/>
      <c r="K169" s="26"/>
      <c r="L169" s="26"/>
      <c r="M169" s="26"/>
      <c r="N169" s="26"/>
      <c r="O169" s="26"/>
      <c r="P169" s="26"/>
      <c r="Q169" s="26"/>
      <c r="R169" s="26"/>
    </row>
    <row r="170" spans="2:18" x14ac:dyDescent="0.25">
      <c r="B170" s="32"/>
      <c r="C170" s="32"/>
      <c r="D170" s="32"/>
      <c r="E170" s="32"/>
      <c r="F170" s="32"/>
      <c r="G170" s="32"/>
      <c r="H170" s="26"/>
      <c r="I170" s="26"/>
      <c r="J170" s="26"/>
      <c r="K170" s="26"/>
      <c r="L170" s="26"/>
      <c r="M170" s="26"/>
      <c r="N170" s="26"/>
      <c r="O170" s="26"/>
      <c r="P170" s="26"/>
      <c r="Q170" s="26"/>
      <c r="R170" s="26"/>
    </row>
    <row r="171" spans="2:18" x14ac:dyDescent="0.25">
      <c r="B171" s="32"/>
      <c r="C171" s="32"/>
      <c r="D171" s="32"/>
      <c r="E171" s="32"/>
      <c r="F171" s="32"/>
      <c r="G171" s="32"/>
      <c r="H171" s="26"/>
      <c r="I171" s="26"/>
      <c r="J171" s="26"/>
      <c r="K171" s="26"/>
      <c r="L171" s="26"/>
      <c r="M171" s="26"/>
      <c r="N171" s="26"/>
      <c r="O171" s="26"/>
      <c r="P171" s="26"/>
      <c r="Q171" s="26"/>
      <c r="R171" s="26"/>
    </row>
    <row r="172" spans="2:18" x14ac:dyDescent="0.25">
      <c r="B172" s="32"/>
      <c r="C172" s="32"/>
      <c r="D172" s="32"/>
      <c r="E172" s="32"/>
      <c r="F172" s="32"/>
      <c r="G172" s="32"/>
      <c r="H172" s="26"/>
      <c r="I172" s="26"/>
      <c r="J172" s="26"/>
      <c r="K172" s="26"/>
      <c r="L172" s="26"/>
      <c r="M172" s="26"/>
      <c r="N172" s="26"/>
      <c r="O172" s="26"/>
      <c r="P172" s="26"/>
      <c r="Q172" s="26"/>
      <c r="R172" s="26"/>
    </row>
    <row r="173" spans="2:18" x14ac:dyDescent="0.25">
      <c r="B173" s="32"/>
      <c r="C173" s="32"/>
      <c r="D173" s="32"/>
      <c r="E173" s="32"/>
      <c r="F173" s="32"/>
      <c r="G173" s="32"/>
      <c r="H173" s="26"/>
      <c r="I173" s="26"/>
      <c r="J173" s="26"/>
      <c r="K173" s="26"/>
      <c r="L173" s="26"/>
      <c r="M173" s="26"/>
      <c r="N173" s="26"/>
      <c r="O173" s="26"/>
      <c r="P173" s="26"/>
      <c r="Q173" s="26"/>
      <c r="R173" s="26"/>
    </row>
    <row r="174" spans="2:18" x14ac:dyDescent="0.25">
      <c r="B174" s="32"/>
      <c r="C174" s="32"/>
      <c r="D174" s="32"/>
      <c r="E174" s="32"/>
      <c r="F174" s="32"/>
      <c r="G174" s="32"/>
      <c r="H174" s="26"/>
      <c r="I174" s="26"/>
      <c r="J174" s="26"/>
      <c r="K174" s="26"/>
      <c r="L174" s="26"/>
      <c r="M174" s="26"/>
      <c r="N174" s="26"/>
      <c r="O174" s="26"/>
      <c r="P174" s="26"/>
      <c r="Q174" s="26"/>
      <c r="R174" s="26"/>
    </row>
    <row r="175" spans="2:18" x14ac:dyDescent="0.25">
      <c r="B175" s="32"/>
      <c r="C175" s="32"/>
      <c r="D175" s="32"/>
      <c r="E175" s="32"/>
      <c r="F175" s="32"/>
      <c r="G175" s="32"/>
      <c r="H175" s="26"/>
      <c r="I175" s="26"/>
      <c r="J175" s="26"/>
      <c r="K175" s="26"/>
      <c r="L175" s="26"/>
      <c r="M175" s="26"/>
      <c r="N175" s="26"/>
      <c r="O175" s="26"/>
      <c r="P175" s="26"/>
      <c r="Q175" s="26"/>
      <c r="R175" s="26"/>
    </row>
    <row r="176" spans="2:18" x14ac:dyDescent="0.25">
      <c r="B176" s="32"/>
      <c r="C176" s="32"/>
      <c r="D176" s="32"/>
      <c r="E176" s="32"/>
      <c r="F176" s="32"/>
      <c r="G176" s="32"/>
      <c r="H176" s="26"/>
      <c r="I176" s="26"/>
      <c r="J176" s="26"/>
      <c r="K176" s="26"/>
      <c r="L176" s="26"/>
      <c r="M176" s="26"/>
      <c r="N176" s="26"/>
      <c r="O176" s="26"/>
      <c r="P176" s="26"/>
      <c r="Q176" s="26"/>
      <c r="R176" s="26"/>
    </row>
    <row r="177" spans="2:18" x14ac:dyDescent="0.25">
      <c r="B177" s="32"/>
      <c r="C177" s="32"/>
      <c r="D177" s="32"/>
      <c r="E177" s="32"/>
      <c r="F177" s="32"/>
      <c r="G177" s="32"/>
      <c r="H177" s="26"/>
      <c r="I177" s="26"/>
      <c r="J177" s="26"/>
      <c r="K177" s="26"/>
      <c r="L177" s="26"/>
      <c r="M177" s="26"/>
      <c r="N177" s="26"/>
      <c r="O177" s="26"/>
      <c r="P177" s="26"/>
      <c r="Q177" s="26"/>
      <c r="R177" s="26"/>
    </row>
    <row r="178" spans="2:18" x14ac:dyDescent="0.25">
      <c r="B178" s="32"/>
      <c r="C178" s="32"/>
      <c r="D178" s="32"/>
      <c r="E178" s="32"/>
      <c r="F178" s="32"/>
      <c r="G178" s="32"/>
      <c r="H178" s="26"/>
      <c r="I178" s="26"/>
      <c r="J178" s="26"/>
      <c r="K178" s="26"/>
      <c r="L178" s="26"/>
      <c r="M178" s="26"/>
      <c r="N178" s="26"/>
      <c r="O178" s="26"/>
      <c r="P178" s="26"/>
      <c r="Q178" s="26"/>
      <c r="R178" s="26"/>
    </row>
    <row r="179" spans="2:18" x14ac:dyDescent="0.25">
      <c r="B179" s="32"/>
      <c r="C179" s="32"/>
      <c r="D179" s="32"/>
      <c r="E179" s="32"/>
      <c r="F179" s="32"/>
      <c r="G179" s="32"/>
      <c r="H179" s="26"/>
      <c r="I179" s="26"/>
      <c r="J179" s="26"/>
      <c r="K179" s="26"/>
      <c r="L179" s="26"/>
      <c r="M179" s="26"/>
      <c r="N179" s="26"/>
      <c r="O179" s="26"/>
      <c r="P179" s="26"/>
      <c r="Q179" s="26"/>
      <c r="R179" s="26"/>
    </row>
    <row r="180" spans="2:18" x14ac:dyDescent="0.25">
      <c r="B180" s="32"/>
      <c r="C180" s="32"/>
      <c r="D180" s="32"/>
      <c r="E180" s="32"/>
      <c r="F180" s="32"/>
      <c r="G180" s="32"/>
      <c r="H180" s="26"/>
      <c r="I180" s="26"/>
      <c r="J180" s="26"/>
      <c r="K180" s="26"/>
      <c r="L180" s="26"/>
      <c r="M180" s="26"/>
      <c r="N180" s="26"/>
      <c r="O180" s="26"/>
      <c r="P180" s="26"/>
      <c r="Q180" s="26"/>
      <c r="R180" s="26"/>
    </row>
    <row r="181" spans="2:18" x14ac:dyDescent="0.25">
      <c r="B181" s="32"/>
      <c r="C181" s="32"/>
      <c r="D181" s="32"/>
      <c r="E181" s="32"/>
      <c r="F181" s="32"/>
      <c r="G181" s="32"/>
      <c r="H181" s="26"/>
      <c r="I181" s="26"/>
      <c r="J181" s="26"/>
      <c r="K181" s="26"/>
      <c r="L181" s="26"/>
      <c r="M181" s="26"/>
      <c r="N181" s="26"/>
      <c r="O181" s="26"/>
      <c r="P181" s="26"/>
      <c r="Q181" s="26"/>
      <c r="R181" s="26"/>
    </row>
    <row r="182" spans="2:18" x14ac:dyDescent="0.25">
      <c r="B182" s="32"/>
      <c r="C182" s="32"/>
      <c r="D182" s="32"/>
      <c r="E182" s="32"/>
      <c r="F182" s="32"/>
      <c r="G182" s="32"/>
      <c r="H182" s="26"/>
      <c r="I182" s="26"/>
      <c r="J182" s="26"/>
      <c r="K182" s="26"/>
      <c r="L182" s="26"/>
      <c r="M182" s="26"/>
      <c r="N182" s="26"/>
      <c r="O182" s="26"/>
      <c r="P182" s="26"/>
      <c r="Q182" s="26"/>
      <c r="R182" s="26"/>
    </row>
    <row r="183" spans="2:18" x14ac:dyDescent="0.25">
      <c r="B183" s="32"/>
      <c r="C183" s="32"/>
      <c r="D183" s="32"/>
      <c r="E183" s="32"/>
      <c r="F183" s="32"/>
      <c r="G183" s="32"/>
      <c r="H183" s="26"/>
      <c r="I183" s="26"/>
      <c r="J183" s="26"/>
      <c r="K183" s="26"/>
      <c r="L183" s="26"/>
      <c r="M183" s="26"/>
      <c r="N183" s="26"/>
      <c r="O183" s="26"/>
      <c r="P183" s="26"/>
      <c r="Q183" s="26"/>
      <c r="R183" s="26"/>
    </row>
    <row r="184" spans="2:18" x14ac:dyDescent="0.25">
      <c r="B184" s="32"/>
      <c r="C184" s="32"/>
      <c r="D184" s="32"/>
      <c r="E184" s="32"/>
      <c r="F184" s="32"/>
      <c r="G184" s="32"/>
      <c r="H184" s="26"/>
      <c r="I184" s="26"/>
      <c r="J184" s="26"/>
      <c r="K184" s="26"/>
      <c r="L184" s="26"/>
      <c r="M184" s="26"/>
      <c r="N184" s="26"/>
      <c r="O184" s="26"/>
      <c r="P184" s="26"/>
      <c r="Q184" s="26"/>
      <c r="R184" s="26"/>
    </row>
    <row r="185" spans="2:18" x14ac:dyDescent="0.25">
      <c r="B185" s="32"/>
      <c r="C185" s="32"/>
      <c r="D185" s="32"/>
      <c r="E185" s="32"/>
      <c r="F185" s="32"/>
      <c r="G185" s="32"/>
      <c r="H185" s="26"/>
      <c r="I185" s="26"/>
      <c r="J185" s="26"/>
      <c r="K185" s="26"/>
      <c r="L185" s="26"/>
      <c r="M185" s="26"/>
      <c r="N185" s="26"/>
      <c r="O185" s="26"/>
      <c r="P185" s="26"/>
      <c r="Q185" s="26"/>
      <c r="R185" s="26"/>
    </row>
    <row r="186" spans="2:18" x14ac:dyDescent="0.25">
      <c r="B186" s="32"/>
      <c r="C186" s="32"/>
      <c r="D186" s="32"/>
      <c r="E186" s="32"/>
      <c r="F186" s="32"/>
      <c r="G186" s="32"/>
      <c r="H186" s="26"/>
      <c r="I186" s="26"/>
      <c r="J186" s="26"/>
      <c r="K186" s="26"/>
      <c r="L186" s="26"/>
      <c r="M186" s="26"/>
      <c r="N186" s="26"/>
      <c r="O186" s="26"/>
      <c r="P186" s="26"/>
      <c r="Q186" s="26"/>
      <c r="R186" s="26"/>
    </row>
    <row r="187" spans="2:18" x14ac:dyDescent="0.25">
      <c r="B187" s="32"/>
      <c r="C187" s="32"/>
      <c r="D187" s="32"/>
      <c r="E187" s="32"/>
      <c r="F187" s="32"/>
      <c r="G187" s="32"/>
      <c r="H187" s="26"/>
      <c r="I187" s="26"/>
      <c r="J187" s="26"/>
      <c r="K187" s="26"/>
      <c r="L187" s="26"/>
      <c r="M187" s="26"/>
      <c r="N187" s="26"/>
      <c r="O187" s="26"/>
      <c r="P187" s="26"/>
      <c r="Q187" s="26"/>
      <c r="R187" s="26"/>
    </row>
    <row r="188" spans="2:18" x14ac:dyDescent="0.25">
      <c r="B188" s="32"/>
      <c r="C188" s="32"/>
      <c r="D188" s="32"/>
      <c r="E188" s="32"/>
      <c r="F188" s="32"/>
      <c r="G188" s="32"/>
      <c r="H188" s="26"/>
      <c r="I188" s="26"/>
      <c r="J188" s="26"/>
      <c r="K188" s="26"/>
      <c r="L188" s="26"/>
      <c r="M188" s="26"/>
      <c r="N188" s="26"/>
      <c r="O188" s="26"/>
      <c r="P188" s="26"/>
      <c r="Q188" s="26"/>
      <c r="R188" s="26"/>
    </row>
    <row r="189" spans="2:18" x14ac:dyDescent="0.25">
      <c r="B189" s="32"/>
      <c r="C189" s="32"/>
      <c r="D189" s="32"/>
      <c r="E189" s="32"/>
      <c r="F189" s="32"/>
      <c r="G189" s="32"/>
      <c r="H189" s="26"/>
      <c r="I189" s="26"/>
      <c r="J189" s="26"/>
      <c r="K189" s="26"/>
      <c r="L189" s="26"/>
      <c r="M189" s="26"/>
      <c r="N189" s="26"/>
      <c r="O189" s="26"/>
      <c r="P189" s="26"/>
      <c r="Q189" s="26"/>
      <c r="R189" s="26"/>
    </row>
    <row r="190" spans="2:18" x14ac:dyDescent="0.25">
      <c r="B190" s="32"/>
      <c r="C190" s="32"/>
      <c r="D190" s="32"/>
      <c r="E190" s="32"/>
      <c r="F190" s="32"/>
      <c r="G190" s="32"/>
      <c r="H190" s="26"/>
      <c r="I190" s="26"/>
      <c r="J190" s="26"/>
      <c r="K190" s="26"/>
      <c r="L190" s="26"/>
      <c r="M190" s="26"/>
      <c r="N190" s="26"/>
      <c r="O190" s="26"/>
      <c r="P190" s="26"/>
      <c r="Q190" s="26"/>
      <c r="R190" s="26"/>
    </row>
    <row r="191" spans="2:18" x14ac:dyDescent="0.25">
      <c r="B191" s="32"/>
      <c r="C191" s="32"/>
      <c r="D191" s="32"/>
      <c r="E191" s="32"/>
      <c r="F191" s="32"/>
      <c r="G191" s="32"/>
      <c r="H191" s="26"/>
      <c r="I191" s="26"/>
      <c r="J191" s="26"/>
      <c r="K191" s="26"/>
      <c r="L191" s="26"/>
      <c r="M191" s="26"/>
      <c r="N191" s="26"/>
      <c r="O191" s="26"/>
      <c r="P191" s="26"/>
      <c r="Q191" s="26"/>
      <c r="R191" s="26"/>
    </row>
    <row r="192" spans="2:18" x14ac:dyDescent="0.25">
      <c r="B192" s="32"/>
      <c r="C192" s="32"/>
      <c r="D192" s="32"/>
      <c r="E192" s="32"/>
      <c r="F192" s="32"/>
      <c r="G192" s="32"/>
      <c r="H192" s="26"/>
      <c r="I192" s="26"/>
      <c r="J192" s="26"/>
      <c r="K192" s="26"/>
      <c r="L192" s="26"/>
      <c r="M192" s="26"/>
      <c r="N192" s="26"/>
      <c r="O192" s="26"/>
      <c r="P192" s="26"/>
      <c r="Q192" s="26"/>
      <c r="R192" s="26"/>
    </row>
    <row r="193" spans="2:18" x14ac:dyDescent="0.25">
      <c r="B193" s="32"/>
      <c r="C193" s="32"/>
      <c r="D193" s="32"/>
      <c r="E193" s="32"/>
      <c r="F193" s="32"/>
      <c r="G193" s="32"/>
      <c r="H193" s="26"/>
      <c r="I193" s="26"/>
      <c r="J193" s="26"/>
      <c r="K193" s="26"/>
      <c r="L193" s="26"/>
      <c r="M193" s="26"/>
      <c r="N193" s="26"/>
      <c r="O193" s="26"/>
      <c r="P193" s="26"/>
      <c r="Q193" s="26"/>
      <c r="R193" s="26"/>
    </row>
    <row r="194" spans="2:18" x14ac:dyDescent="0.25">
      <c r="B194" s="32"/>
      <c r="C194" s="32"/>
      <c r="D194" s="32"/>
      <c r="E194" s="32"/>
      <c r="F194" s="32"/>
      <c r="G194" s="32"/>
      <c r="H194" s="26"/>
      <c r="I194" s="26"/>
      <c r="J194" s="26"/>
      <c r="K194" s="26"/>
      <c r="L194" s="26"/>
      <c r="M194" s="26"/>
      <c r="N194" s="26"/>
      <c r="O194" s="26"/>
      <c r="P194" s="26"/>
      <c r="Q194" s="26"/>
      <c r="R194" s="26"/>
    </row>
    <row r="195" spans="2:18" x14ac:dyDescent="0.25">
      <c r="B195" s="32"/>
      <c r="C195" s="32"/>
      <c r="D195" s="32"/>
      <c r="E195" s="32"/>
      <c r="F195" s="32"/>
      <c r="G195" s="32"/>
      <c r="H195" s="26"/>
      <c r="I195" s="26"/>
      <c r="J195" s="26"/>
      <c r="K195" s="26"/>
      <c r="L195" s="26"/>
      <c r="M195" s="26"/>
      <c r="N195" s="26"/>
      <c r="O195" s="26"/>
      <c r="P195" s="26"/>
      <c r="Q195" s="26"/>
      <c r="R195" s="26"/>
    </row>
    <row r="196" spans="2:18" x14ac:dyDescent="0.25">
      <c r="B196" s="32"/>
      <c r="C196" s="32"/>
      <c r="D196" s="32"/>
      <c r="E196" s="32"/>
      <c r="F196" s="32"/>
      <c r="G196" s="32"/>
      <c r="H196" s="26"/>
      <c r="I196" s="26"/>
      <c r="J196" s="26"/>
      <c r="K196" s="26"/>
      <c r="L196" s="26"/>
      <c r="M196" s="26"/>
      <c r="N196" s="26"/>
      <c r="O196" s="26"/>
      <c r="P196" s="26"/>
      <c r="Q196" s="26"/>
      <c r="R196" s="26"/>
    </row>
    <row r="197" spans="2:18" x14ac:dyDescent="0.25">
      <c r="B197" s="32"/>
      <c r="C197" s="32"/>
      <c r="D197" s="32"/>
      <c r="E197" s="32"/>
      <c r="F197" s="32"/>
      <c r="G197" s="32"/>
      <c r="H197" s="26"/>
      <c r="I197" s="26"/>
      <c r="J197" s="26"/>
      <c r="K197" s="26"/>
      <c r="L197" s="26"/>
      <c r="M197" s="26"/>
      <c r="N197" s="26"/>
      <c r="O197" s="26"/>
      <c r="P197" s="26"/>
      <c r="Q197" s="26"/>
      <c r="R197" s="26"/>
    </row>
    <row r="198" spans="2:18" x14ac:dyDescent="0.25">
      <c r="B198" s="32"/>
      <c r="C198" s="32"/>
      <c r="D198" s="32"/>
      <c r="E198" s="32"/>
      <c r="F198" s="32"/>
      <c r="G198" s="32"/>
      <c r="H198" s="26"/>
      <c r="I198" s="26"/>
      <c r="J198" s="26"/>
      <c r="K198" s="26"/>
      <c r="L198" s="26"/>
      <c r="M198" s="26"/>
      <c r="N198" s="26"/>
      <c r="O198" s="26"/>
      <c r="P198" s="26"/>
      <c r="Q198" s="26"/>
      <c r="R198" s="26"/>
    </row>
    <row r="199" spans="2:18" x14ac:dyDescent="0.25">
      <c r="B199" s="32"/>
      <c r="C199" s="32"/>
      <c r="D199" s="32"/>
      <c r="E199" s="32"/>
      <c r="F199" s="32"/>
      <c r="G199" s="32"/>
      <c r="H199" s="26"/>
      <c r="I199" s="26"/>
      <c r="J199" s="26"/>
      <c r="K199" s="26"/>
      <c r="L199" s="26"/>
      <c r="M199" s="26"/>
      <c r="N199" s="26"/>
      <c r="O199" s="26"/>
      <c r="P199" s="26"/>
      <c r="Q199" s="26"/>
      <c r="R199" s="26"/>
    </row>
    <row r="200" spans="2:18" x14ac:dyDescent="0.25">
      <c r="B200" s="32"/>
      <c r="C200" s="32"/>
      <c r="D200" s="32"/>
      <c r="E200" s="32"/>
      <c r="F200" s="32"/>
      <c r="G200" s="32"/>
      <c r="H200" s="26"/>
      <c r="I200" s="26"/>
      <c r="J200" s="26"/>
      <c r="K200" s="26"/>
      <c r="L200" s="26"/>
      <c r="M200" s="26"/>
      <c r="N200" s="26"/>
      <c r="O200" s="26"/>
      <c r="P200" s="26"/>
      <c r="Q200" s="26"/>
      <c r="R200" s="26"/>
    </row>
    <row r="201" spans="2:18" x14ac:dyDescent="0.25">
      <c r="B201" s="32"/>
      <c r="C201" s="32"/>
      <c r="D201" s="32"/>
      <c r="E201" s="32"/>
      <c r="F201" s="32"/>
      <c r="G201" s="32"/>
      <c r="H201" s="26"/>
      <c r="I201" s="26"/>
      <c r="J201" s="27"/>
      <c r="K201" s="27"/>
    </row>
  </sheetData>
  <sheetProtection password="C760" sheet="1" objects="1" scenarios="1" pivotTables="0"/>
  <phoneticPr fontId="6" type="noConversion"/>
  <conditionalFormatting sqref="B201:G201">
    <cfRule type="expression" dxfId="855" priority="11" stopIfTrue="1">
      <formula>RIGHT($B201,1)="0"</formula>
    </cfRule>
    <cfRule type="expression" dxfId="854" priority="12" stopIfTrue="1">
      <formula>B201&lt;&gt;""</formula>
    </cfRule>
    <cfRule type="expression" dxfId="853" priority="13" stopIfTrue="1">
      <formula>$G201&lt;&gt;""</formula>
    </cfRule>
  </conditionalFormatting>
  <conditionalFormatting sqref="H2:R4">
    <cfRule type="expression" dxfId="852" priority="14" stopIfTrue="1">
      <formula>H$11&lt;&gt;""</formula>
    </cfRule>
  </conditionalFormatting>
  <conditionalFormatting sqref="B12:B200 D12:G200">
    <cfRule type="expression" dxfId="851" priority="15" stopIfTrue="1">
      <formula>RIGHT($B12,1)="0"</formula>
    </cfRule>
    <cfRule type="expression" dxfId="850" priority="16" stopIfTrue="1">
      <formula>B12&lt;&gt;""</formula>
    </cfRule>
    <cfRule type="expression" dxfId="849" priority="17" stopIfTrue="1">
      <formula>$G12&lt;&gt;""</formula>
    </cfRule>
  </conditionalFormatting>
  <conditionalFormatting sqref="C12:C200">
    <cfRule type="expression" dxfId="848" priority="18" stopIfTrue="1">
      <formula>RIGHT($B12,1)="0"</formula>
    </cfRule>
    <cfRule type="expression" dxfId="847" priority="19" stopIfTrue="1">
      <formula>C12&lt;&gt;""</formula>
    </cfRule>
    <cfRule type="expression" dxfId="846" priority="20" stopIfTrue="1">
      <formula>$G12&lt;&gt;""</formula>
    </cfRule>
  </conditionalFormatting>
  <conditionalFormatting sqref="H9:R11">
    <cfRule type="expression" dxfId="845" priority="21" stopIfTrue="1">
      <formula>H$11&lt;&gt;""</formula>
    </cfRule>
    <cfRule type="expression" dxfId="844" priority="22" stopIfTrue="1">
      <formula>I$11=""</formula>
    </cfRule>
  </conditionalFormatting>
  <conditionalFormatting sqref="H7:R8">
    <cfRule type="expression" dxfId="843" priority="23" stopIfTrue="1">
      <formula>H$11&lt;&gt;""</formula>
    </cfRule>
    <cfRule type="expression" dxfId="842" priority="24" stopIfTrue="1">
      <formula>H$11=""</formula>
    </cfRule>
  </conditionalFormatting>
  <conditionalFormatting sqref="H6:R6">
    <cfRule type="expression" dxfId="841" priority="25" stopIfTrue="1">
      <formula>H$11&lt;&gt;""</formula>
    </cfRule>
    <cfRule type="expression" dxfId="840" priority="26" stopIfTrue="1">
      <formula>H$11=""</formula>
    </cfRule>
  </conditionalFormatting>
  <conditionalFormatting sqref="H57:M200 O12:R200 N41:N200">
    <cfRule type="expression" dxfId="839" priority="27" stopIfTrue="1">
      <formula>AND(RIGHT($B12,1)="0",H$11&lt;&gt;"")</formula>
    </cfRule>
    <cfRule type="expression" dxfId="838" priority="28" stopIfTrue="1">
      <formula>AND($G12&lt;&gt;"",H$11&lt;&gt;"")</formula>
    </cfRule>
    <cfRule type="expression" dxfId="837" priority="29" stopIfTrue="1">
      <formula>OR($G12="",H$11="")</formula>
    </cfRule>
  </conditionalFormatting>
  <conditionalFormatting sqref="H201:I201">
    <cfRule type="expression" dxfId="836" priority="30" stopIfTrue="1">
      <formula>RIGHT($B201,1)="0"</formula>
    </cfRule>
    <cfRule type="expression" dxfId="835" priority="31" stopIfTrue="1">
      <formula>H201&lt;&gt;""</formula>
    </cfRule>
    <cfRule type="expression" dxfId="834" priority="32" stopIfTrue="1">
      <formula>$I201&lt;&gt;""</formula>
    </cfRule>
  </conditionalFormatting>
  <conditionalFormatting sqref="J201">
    <cfRule type="expression" dxfId="833" priority="33" stopIfTrue="1">
      <formula>AND(RIGHT($B201,1)="0",J$10&lt;&gt;"",K$10="")</formula>
    </cfRule>
    <cfRule type="expression" dxfId="832" priority="34" stopIfTrue="1">
      <formula>AND(RIGHT($B201,1)="0",J$10&lt;&gt;"",K$10&lt;&gt;"")</formula>
    </cfRule>
    <cfRule type="expression" dxfId="831" priority="35" stopIfTrue="1">
      <formula>OR($I201="",J$10="")</formula>
    </cfRule>
  </conditionalFormatting>
  <conditionalFormatting sqref="K201">
    <cfRule type="expression" dxfId="830" priority="36" stopIfTrue="1">
      <formula>AND(RIGHT($B201,1)="0",K$10&lt;&gt;"",#REF!="")</formula>
    </cfRule>
    <cfRule type="expression" dxfId="829" priority="37" stopIfTrue="1">
      <formula>AND(RIGHT($B201,1)="0",K$10&lt;&gt;"",#REF!&lt;&gt;"")</formula>
    </cfRule>
    <cfRule type="expression" dxfId="828" priority="38" stopIfTrue="1">
      <formula>OR($I201="",K$10="")</formula>
    </cfRule>
  </conditionalFormatting>
  <conditionalFormatting sqref="B11:G11 B10 C9:G10">
    <cfRule type="expression" dxfId="827" priority="39" stopIfTrue="1">
      <formula>TRUE</formula>
    </cfRule>
  </conditionalFormatting>
  <conditionalFormatting sqref="B9">
    <cfRule type="expression" dxfId="826" priority="40" stopIfTrue="1">
      <formula>TRUE</formula>
    </cfRule>
  </conditionalFormatting>
  <conditionalFormatting pivot="1" sqref="H12:J20">
    <cfRule type="expression" dxfId="825" priority="7" stopIfTrue="1">
      <formula>$H$11&lt;&gt;""</formula>
    </cfRule>
  </conditionalFormatting>
  <conditionalFormatting sqref="I2:I4">
    <cfRule type="expression" dxfId="824" priority="6" stopIfTrue="1">
      <formula>TRUE</formula>
    </cfRule>
  </conditionalFormatting>
  <conditionalFormatting sqref="I6">
    <cfRule type="expression" dxfId="823" priority="5" stopIfTrue="1">
      <formula>TRUE</formula>
    </cfRule>
  </conditionalFormatting>
  <conditionalFormatting sqref="I7:I8">
    <cfRule type="expression" dxfId="822" priority="4" stopIfTrue="1">
      <formula>TRUE</formula>
    </cfRule>
  </conditionalFormatting>
  <conditionalFormatting sqref="I9:I11">
    <cfRule type="expression" dxfId="821" priority="3" stopIfTrue="1">
      <formula>TRUE</formula>
    </cfRule>
  </conditionalFormatting>
  <pageMargins left="0.39370078740157483" right="0" top="0.59055118110236227" bottom="0.19685039370078741" header="0" footer="0"/>
  <pageSetup paperSize="9" orientation="landscape" r:id="rId2"/>
  <headerFooter alignWithMargins="0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indexed="42"/>
  </sheetPr>
  <dimension ref="A1:AC367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8.5703125" style="28" hidden="1" customWidth="1"/>
    <col min="3" max="3" width="60.42578125" style="28" customWidth="1"/>
    <col min="4" max="4" width="12.140625" style="28" hidden="1" customWidth="1"/>
    <col min="5" max="5" width="10.7109375" style="28" hidden="1" customWidth="1"/>
    <col min="6" max="6" width="15.42578125" style="28" hidden="1" customWidth="1"/>
    <col min="7" max="7" width="16.28515625" style="25" customWidth="1"/>
    <col min="8" max="8" width="8.140625" style="25" customWidth="1"/>
    <col min="9" max="9" width="9.42578125" style="25" customWidth="1"/>
    <col min="10" max="10" width="7.140625" style="25" customWidth="1"/>
    <col min="11" max="11" width="6.85546875" style="25" customWidth="1"/>
    <col min="12" max="12" width="7" style="25" customWidth="1"/>
    <col min="13" max="13" width="7.140625" style="25" customWidth="1"/>
    <col min="14" max="14" width="6.85546875" style="25" customWidth="1"/>
    <col min="15" max="15" width="7.140625" style="25" customWidth="1"/>
    <col min="16" max="16" width="7" style="25" customWidth="1"/>
    <col min="17" max="17" width="6.85546875" style="25" customWidth="1"/>
    <col min="18" max="18" width="6.7109375" style="25" customWidth="1"/>
    <col min="19" max="19" width="7" style="25" customWidth="1"/>
    <col min="20" max="20" width="6.85546875" style="25" customWidth="1"/>
    <col min="21" max="21" width="6.7109375" style="25" customWidth="1"/>
    <col min="22" max="22" width="6.85546875" style="25" customWidth="1"/>
    <col min="23" max="29" width="6.140625" style="25" customWidth="1"/>
    <col min="30" max="16384" width="9.140625" style="25"/>
  </cols>
  <sheetData>
    <row r="1" spans="1:29" s="4" customFormat="1" ht="7.5" customHeight="1" x14ac:dyDescent="0.2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</row>
    <row r="2" spans="1:29" s="4" customFormat="1" ht="13.5" customHeight="1" x14ac:dyDescent="0.2">
      <c r="A2" s="5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47"/>
      <c r="X2" s="47"/>
      <c r="Y2" s="47"/>
      <c r="Z2" s="47"/>
      <c r="AA2" s="47"/>
      <c r="AB2" s="47"/>
      <c r="AC2" s="47"/>
    </row>
    <row r="3" spans="1:29" s="4" customFormat="1" ht="13.5" customHeight="1" x14ac:dyDescent="0.2">
      <c r="A3" s="5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47"/>
      <c r="X3" s="47"/>
      <c r="Y3" s="47"/>
      <c r="Z3" s="47"/>
      <c r="AA3" s="47"/>
      <c r="AB3" s="47"/>
      <c r="AC3" s="47"/>
    </row>
    <row r="4" spans="1:29" s="4" customFormat="1" ht="12.75" customHeight="1" x14ac:dyDescent="0.2">
      <c r="A4" s="5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47"/>
      <c r="X4" s="47"/>
      <c r="Y4" s="47"/>
      <c r="Z4" s="47"/>
      <c r="AA4" s="47"/>
      <c r="AB4" s="47"/>
      <c r="AC4" s="47"/>
    </row>
    <row r="5" spans="1:29" s="4" customFormat="1" ht="4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</row>
    <row r="6" spans="1:29" s="6" customFormat="1" ht="3.7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29"/>
      <c r="AC6" s="29"/>
    </row>
    <row r="7" spans="1:29" s="6" customFormat="1" ht="10.5" customHeight="1" x14ac:dyDescent="0.25">
      <c r="B7" s="31"/>
      <c r="C7" s="69" t="str">
        <f ca="1">CONCATENATE("Price List applicable for ",Data!A9,". Effective from ",Data!A11,". ")</f>
        <v xml:space="preserve">Price List applicable for Russian Federation. Effective from April 1st 2014. 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20" t="s">
        <v>346</v>
      </c>
      <c r="P7" s="320"/>
      <c r="Q7" s="320"/>
      <c r="R7" s="320"/>
      <c r="S7" s="320"/>
      <c r="T7" s="320"/>
      <c r="U7" s="320"/>
      <c r="V7" s="320"/>
      <c r="W7" s="30"/>
      <c r="X7" s="30"/>
      <c r="Y7" s="30"/>
      <c r="Z7" s="30"/>
      <c r="AA7" s="30"/>
      <c r="AB7" s="30"/>
      <c r="AC7" s="30"/>
    </row>
    <row r="8" spans="1:29" s="6" customFormat="1" ht="10.5" customHeight="1" x14ac:dyDescent="0.25">
      <c r="B8" s="31"/>
      <c r="C8" s="65" t="str">
        <f ca="1">CONCATENATE(Data!A5,". ",Data!A7)</f>
        <v>Kaspersky Lab. 10 Geroev Panfilovtsev St. Moscow, 125363. sales@kaspersky.com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20" t="s">
        <v>347</v>
      </c>
      <c r="P8" s="320"/>
      <c r="Q8" s="320"/>
      <c r="R8" s="320"/>
      <c r="S8" s="320"/>
      <c r="T8" s="320"/>
      <c r="U8" s="320"/>
      <c r="V8" s="320"/>
      <c r="W8" s="30"/>
      <c r="X8" s="30"/>
      <c r="Y8" s="30"/>
      <c r="Z8" s="30"/>
      <c r="AA8" s="30"/>
      <c r="AB8" s="30"/>
      <c r="AC8" s="30"/>
    </row>
    <row r="9" spans="1:29" ht="13.5" x14ac:dyDescent="0.25">
      <c r="A9" s="26"/>
      <c r="B9" s="282" t="s">
        <v>239</v>
      </c>
      <c r="C9" s="270"/>
      <c r="D9" s="270"/>
      <c r="E9" s="270"/>
      <c r="F9" s="270"/>
      <c r="G9" s="270"/>
      <c r="H9" s="270"/>
      <c r="I9" s="270"/>
      <c r="J9" s="284" t="s">
        <v>234</v>
      </c>
      <c r="K9" s="281"/>
      <c r="L9" s="281"/>
      <c r="M9" s="281"/>
      <c r="N9" s="281"/>
      <c r="O9" s="281"/>
      <c r="P9" s="281"/>
      <c r="Q9" s="281"/>
      <c r="R9" s="281"/>
      <c r="S9" s="281"/>
      <c r="T9" s="281"/>
      <c r="U9" s="281"/>
      <c r="V9" s="264"/>
      <c r="W9"/>
      <c r="X9"/>
      <c r="Y9"/>
      <c r="Z9"/>
      <c r="AA9"/>
      <c r="AB9"/>
      <c r="AC9" s="70"/>
    </row>
    <row r="10" spans="1:29" ht="57.75" x14ac:dyDescent="0.25">
      <c r="A10" s="26"/>
      <c r="B10" s="282" t="s">
        <v>130</v>
      </c>
      <c r="C10" s="283" t="s">
        <v>131</v>
      </c>
      <c r="D10" s="283" t="s">
        <v>132</v>
      </c>
      <c r="E10" s="283" t="s">
        <v>233</v>
      </c>
      <c r="F10" s="283" t="s">
        <v>232</v>
      </c>
      <c r="G10" s="283" t="s">
        <v>134</v>
      </c>
      <c r="H10" s="283" t="s">
        <v>237</v>
      </c>
      <c r="I10" s="283" t="s">
        <v>136</v>
      </c>
      <c r="J10" s="285" t="s">
        <v>326</v>
      </c>
      <c r="K10" s="285" t="s">
        <v>328</v>
      </c>
      <c r="L10" s="285" t="s">
        <v>330</v>
      </c>
      <c r="M10" s="285" t="s">
        <v>332</v>
      </c>
      <c r="N10" s="285" t="s">
        <v>334</v>
      </c>
      <c r="O10" s="285" t="s">
        <v>49</v>
      </c>
      <c r="P10" s="285" t="s">
        <v>227</v>
      </c>
      <c r="Q10" s="285" t="s">
        <v>51</v>
      </c>
      <c r="R10" s="285" t="s">
        <v>53</v>
      </c>
      <c r="S10" s="285" t="s">
        <v>229</v>
      </c>
      <c r="T10" s="285" t="s">
        <v>55</v>
      </c>
      <c r="U10" s="285" t="s">
        <v>57</v>
      </c>
      <c r="V10" s="286" t="s">
        <v>231</v>
      </c>
      <c r="W10"/>
      <c r="X10"/>
      <c r="Y10"/>
      <c r="Z10"/>
      <c r="AA10"/>
      <c r="AB10"/>
      <c r="AC10" s="71"/>
    </row>
    <row r="11" spans="1:29" ht="13.5" x14ac:dyDescent="0.25">
      <c r="B11" s="26">
        <v>3010</v>
      </c>
      <c r="C11" s="261" t="s">
        <v>2325</v>
      </c>
      <c r="D11" s="261" t="s">
        <v>2326</v>
      </c>
      <c r="E11" s="261" t="s">
        <v>161</v>
      </c>
      <c r="F11" s="261" t="s">
        <v>161</v>
      </c>
      <c r="G11" s="261" t="s">
        <v>161</v>
      </c>
      <c r="H11" s="261" t="s">
        <v>161</v>
      </c>
      <c r="I11" s="261" t="s">
        <v>161</v>
      </c>
      <c r="J11" s="32"/>
      <c r="K11" s="32"/>
      <c r="L11" s="32"/>
      <c r="M11" s="32"/>
      <c r="N11" s="32"/>
      <c r="O11" s="32"/>
      <c r="P11" s="32"/>
      <c r="Q11" s="32"/>
      <c r="R11" s="32"/>
      <c r="S11" s="32"/>
      <c r="T11" s="32"/>
      <c r="U11" s="32"/>
      <c r="V11" s="32"/>
      <c r="W11"/>
      <c r="X11"/>
      <c r="Y11"/>
      <c r="Z11"/>
      <c r="AA11"/>
      <c r="AB11"/>
      <c r="AC11" s="32"/>
    </row>
    <row r="12" spans="1:29" ht="13.5" x14ac:dyDescent="0.25">
      <c r="B12" s="267">
        <v>3011</v>
      </c>
      <c r="C12" s="261" t="s">
        <v>2324</v>
      </c>
      <c r="D12" s="261" t="s">
        <v>2305</v>
      </c>
      <c r="E12" s="261" t="s">
        <v>48</v>
      </c>
      <c r="F12" s="261" t="s">
        <v>2288</v>
      </c>
      <c r="G12" s="261" t="s">
        <v>208</v>
      </c>
      <c r="H12" s="261" t="s">
        <v>41</v>
      </c>
      <c r="I12" s="261" t="s">
        <v>2319</v>
      </c>
      <c r="J12" s="283"/>
      <c r="K12" s="283"/>
      <c r="L12" s="283"/>
      <c r="M12" s="283"/>
      <c r="N12" s="283">
        <v>1180</v>
      </c>
      <c r="O12" s="283">
        <v>969</v>
      </c>
      <c r="P12" s="283"/>
      <c r="Q12" s="283"/>
      <c r="R12" s="283"/>
      <c r="S12" s="283"/>
      <c r="T12" s="283"/>
      <c r="U12" s="283"/>
      <c r="V12" s="283"/>
      <c r="W12"/>
      <c r="X12"/>
      <c r="Y12"/>
      <c r="Z12"/>
      <c r="AA12"/>
      <c r="AB12"/>
      <c r="AC12" s="32"/>
    </row>
    <row r="13" spans="1:29" ht="13.5" x14ac:dyDescent="0.25">
      <c r="B13" s="267">
        <v>4010</v>
      </c>
      <c r="C13" s="261" t="s">
        <v>348</v>
      </c>
      <c r="D13" s="261" t="s">
        <v>161</v>
      </c>
      <c r="E13" s="261" t="s">
        <v>161</v>
      </c>
      <c r="F13" s="261" t="s">
        <v>161</v>
      </c>
      <c r="G13" s="261" t="s">
        <v>161</v>
      </c>
      <c r="H13" s="261" t="s">
        <v>161</v>
      </c>
      <c r="I13" s="261" t="s">
        <v>161</v>
      </c>
      <c r="J13" s="283"/>
      <c r="K13" s="283"/>
      <c r="L13" s="283"/>
      <c r="M13" s="283"/>
      <c r="N13" s="283"/>
      <c r="O13" s="283"/>
      <c r="P13" s="283"/>
      <c r="Q13" s="283"/>
      <c r="R13" s="283"/>
      <c r="S13" s="283"/>
      <c r="T13" s="283"/>
      <c r="U13" s="283"/>
      <c r="V13" s="283"/>
      <c r="W13"/>
      <c r="X13"/>
      <c r="Y13"/>
      <c r="Z13"/>
      <c r="AA13"/>
      <c r="AB13"/>
      <c r="AC13" s="32"/>
    </row>
    <row r="14" spans="1:29" ht="13.5" x14ac:dyDescent="0.25">
      <c r="B14" s="267">
        <v>4011</v>
      </c>
      <c r="C14" s="261" t="s">
        <v>557</v>
      </c>
      <c r="D14" s="261" t="s">
        <v>47</v>
      </c>
      <c r="E14" s="261" t="s">
        <v>48</v>
      </c>
      <c r="F14" s="261" t="s">
        <v>47</v>
      </c>
      <c r="G14" s="261" t="s">
        <v>208</v>
      </c>
      <c r="H14" s="261" t="s">
        <v>41</v>
      </c>
      <c r="I14" s="261" t="s">
        <v>559</v>
      </c>
      <c r="J14" s="283"/>
      <c r="K14" s="283"/>
      <c r="L14" s="283"/>
      <c r="M14" s="283"/>
      <c r="N14" s="283">
        <v>1150</v>
      </c>
      <c r="O14" s="283">
        <v>1000</v>
      </c>
      <c r="P14" s="283">
        <v>898</v>
      </c>
      <c r="Q14" s="283">
        <v>806.4</v>
      </c>
      <c r="R14" s="283">
        <v>724.2</v>
      </c>
      <c r="S14" s="283"/>
      <c r="T14" s="283"/>
      <c r="U14" s="283"/>
      <c r="V14" s="283"/>
      <c r="W14"/>
      <c r="X14"/>
      <c r="Y14"/>
      <c r="Z14"/>
      <c r="AA14"/>
      <c r="AB14"/>
      <c r="AC14" s="32"/>
    </row>
    <row r="15" spans="1:29" ht="13.5" x14ac:dyDescent="0.25">
      <c r="B15" s="267">
        <v>4012</v>
      </c>
      <c r="C15" s="261" t="s">
        <v>699</v>
      </c>
      <c r="D15" s="261" t="s">
        <v>47</v>
      </c>
      <c r="E15" s="261" t="s">
        <v>48</v>
      </c>
      <c r="F15" s="261" t="s">
        <v>47</v>
      </c>
      <c r="G15" s="261" t="s">
        <v>208</v>
      </c>
      <c r="H15" s="261" t="s">
        <v>41</v>
      </c>
      <c r="I15" s="261" t="s">
        <v>717</v>
      </c>
      <c r="J15" s="283"/>
      <c r="K15" s="283"/>
      <c r="L15" s="283"/>
      <c r="M15" s="283"/>
      <c r="N15" s="283"/>
      <c r="O15" s="283">
        <v>1581</v>
      </c>
      <c r="P15" s="283">
        <v>1469.1</v>
      </c>
      <c r="Q15" s="283">
        <v>1364.9</v>
      </c>
      <c r="R15" s="283">
        <v>1263.5</v>
      </c>
      <c r="S15" s="283">
        <v>1161.7</v>
      </c>
      <c r="T15" s="283">
        <v>1064.5</v>
      </c>
      <c r="U15" s="283">
        <v>967.4</v>
      </c>
      <c r="V15" s="283">
        <v>868.6</v>
      </c>
      <c r="W15"/>
      <c r="X15"/>
      <c r="Y15"/>
      <c r="Z15"/>
      <c r="AA15"/>
      <c r="AB15"/>
      <c r="AC15" s="32"/>
    </row>
    <row r="16" spans="1:29" ht="13.5" x14ac:dyDescent="0.25">
      <c r="B16" s="267">
        <v>4013</v>
      </c>
      <c r="C16" s="261" t="s">
        <v>971</v>
      </c>
      <c r="D16" s="261" t="s">
        <v>47</v>
      </c>
      <c r="E16" s="261" t="s">
        <v>48</v>
      </c>
      <c r="F16" s="261" t="s">
        <v>47</v>
      </c>
      <c r="G16" s="261" t="s">
        <v>208</v>
      </c>
      <c r="H16" s="261" t="s">
        <v>41</v>
      </c>
      <c r="I16" s="261" t="s">
        <v>983</v>
      </c>
      <c r="J16" s="283"/>
      <c r="K16" s="283"/>
      <c r="L16" s="283"/>
      <c r="M16" s="283"/>
      <c r="N16" s="283"/>
      <c r="O16" s="283">
        <v>2324</v>
      </c>
      <c r="P16" s="283">
        <v>2145.5</v>
      </c>
      <c r="Q16" s="283">
        <v>1976.8</v>
      </c>
      <c r="R16" s="283">
        <v>1823.4</v>
      </c>
      <c r="S16" s="283">
        <v>1666.8</v>
      </c>
      <c r="T16" s="283">
        <v>1513.2</v>
      </c>
      <c r="U16" s="283">
        <v>1360.5</v>
      </c>
      <c r="V16" s="283">
        <v>1221.7</v>
      </c>
      <c r="W16"/>
      <c r="X16"/>
      <c r="Y16"/>
      <c r="Z16"/>
      <c r="AA16"/>
      <c r="AB16"/>
      <c r="AC16" s="32"/>
    </row>
    <row r="17" spans="2:29" ht="13.5" x14ac:dyDescent="0.25">
      <c r="B17" s="267">
        <v>4510</v>
      </c>
      <c r="C17" s="261" t="s">
        <v>309</v>
      </c>
      <c r="D17" s="261"/>
      <c r="E17" s="261" t="s">
        <v>161</v>
      </c>
      <c r="F17" s="261" t="s">
        <v>161</v>
      </c>
      <c r="G17" s="261" t="s">
        <v>161</v>
      </c>
      <c r="H17" s="261" t="s">
        <v>161</v>
      </c>
      <c r="I17" s="261" t="s">
        <v>161</v>
      </c>
      <c r="J17" s="283"/>
      <c r="K17" s="283"/>
      <c r="L17" s="283"/>
      <c r="M17" s="283"/>
      <c r="N17" s="283"/>
      <c r="O17" s="283"/>
      <c r="P17" s="283"/>
      <c r="Q17" s="283"/>
      <c r="R17" s="283"/>
      <c r="S17" s="283"/>
      <c r="T17" s="283"/>
      <c r="U17" s="283"/>
      <c r="V17" s="283"/>
      <c r="W17"/>
      <c r="X17"/>
      <c r="Y17"/>
      <c r="Z17"/>
      <c r="AA17"/>
      <c r="AB17"/>
      <c r="AC17" s="32"/>
    </row>
    <row r="18" spans="2:29" ht="13.5" x14ac:dyDescent="0.25">
      <c r="B18" s="267">
        <v>4511</v>
      </c>
      <c r="C18" s="261" t="s">
        <v>1244</v>
      </c>
      <c r="D18" s="261" t="s">
        <v>250</v>
      </c>
      <c r="E18" s="261" t="s">
        <v>48</v>
      </c>
      <c r="F18" s="261" t="s">
        <v>250</v>
      </c>
      <c r="G18" s="261" t="s">
        <v>208</v>
      </c>
      <c r="H18" s="261" t="s">
        <v>41</v>
      </c>
      <c r="I18" s="261" t="s">
        <v>1262</v>
      </c>
      <c r="J18" s="283"/>
      <c r="K18" s="283"/>
      <c r="L18" s="283"/>
      <c r="M18" s="283"/>
      <c r="N18" s="283"/>
      <c r="O18" s="283">
        <v>1385</v>
      </c>
      <c r="P18" s="283">
        <v>1252.7</v>
      </c>
      <c r="Q18" s="283">
        <v>1133.3</v>
      </c>
      <c r="R18" s="283">
        <v>1025</v>
      </c>
      <c r="S18" s="283">
        <v>927.1</v>
      </c>
      <c r="T18" s="283">
        <v>838.6</v>
      </c>
      <c r="U18" s="283">
        <v>758.6</v>
      </c>
      <c r="V18" s="283">
        <v>686.1</v>
      </c>
      <c r="W18"/>
      <c r="X18"/>
      <c r="Y18"/>
      <c r="Z18"/>
      <c r="AA18"/>
      <c r="AB18"/>
      <c r="AC18" s="32"/>
    </row>
    <row r="19" spans="2:29" ht="13.5" x14ac:dyDescent="0.25">
      <c r="B19" s="267">
        <v>4521</v>
      </c>
      <c r="C19" s="261" t="s">
        <v>1335</v>
      </c>
      <c r="D19" s="261" t="s">
        <v>47</v>
      </c>
      <c r="E19" s="261" t="s">
        <v>48</v>
      </c>
      <c r="F19" s="261" t="s">
        <v>250</v>
      </c>
      <c r="G19" s="261" t="s">
        <v>208</v>
      </c>
      <c r="H19" s="261" t="s">
        <v>41</v>
      </c>
      <c r="I19" s="261" t="s">
        <v>1351</v>
      </c>
      <c r="J19" s="283"/>
      <c r="K19" s="283"/>
      <c r="L19" s="283"/>
      <c r="M19" s="283"/>
      <c r="N19" s="283"/>
      <c r="O19" s="283">
        <v>746</v>
      </c>
      <c r="P19" s="283">
        <v>698</v>
      </c>
      <c r="Q19" s="283">
        <v>653</v>
      </c>
      <c r="R19" s="283">
        <v>611</v>
      </c>
      <c r="S19" s="283">
        <v>571.70000000000005</v>
      </c>
      <c r="T19" s="283">
        <v>534.9</v>
      </c>
      <c r="U19" s="283">
        <v>500.3</v>
      </c>
      <c r="V19" s="283">
        <v>468.3</v>
      </c>
      <c r="W19"/>
      <c r="X19"/>
      <c r="Y19"/>
      <c r="Z19"/>
      <c r="AA19"/>
      <c r="AB19"/>
      <c r="AC19" s="32"/>
    </row>
    <row r="20" spans="2:29" ht="13.5" x14ac:dyDescent="0.25">
      <c r="B20" s="267">
        <v>4531</v>
      </c>
      <c r="C20" s="261" t="s">
        <v>1083</v>
      </c>
      <c r="D20" s="261" t="s">
        <v>250</v>
      </c>
      <c r="E20" s="261" t="s">
        <v>48</v>
      </c>
      <c r="F20" s="261" t="s">
        <v>250</v>
      </c>
      <c r="G20" s="261" t="s">
        <v>208</v>
      </c>
      <c r="H20" s="261" t="s">
        <v>41</v>
      </c>
      <c r="I20" s="261" t="s">
        <v>1082</v>
      </c>
      <c r="J20" s="283"/>
      <c r="K20" s="283"/>
      <c r="L20" s="283"/>
      <c r="M20" s="283"/>
      <c r="N20" s="283"/>
      <c r="O20" s="283">
        <v>1109</v>
      </c>
      <c r="P20" s="283">
        <v>1008.4</v>
      </c>
      <c r="Q20" s="283">
        <v>922.7</v>
      </c>
      <c r="R20" s="283">
        <v>842.3</v>
      </c>
      <c r="S20" s="283">
        <v>767.4</v>
      </c>
      <c r="T20" s="283">
        <v>695.1</v>
      </c>
      <c r="U20" s="283">
        <v>624.1</v>
      </c>
      <c r="V20" s="283">
        <v>560.5</v>
      </c>
      <c r="W20"/>
      <c r="X20"/>
      <c r="Y20"/>
      <c r="Z20"/>
      <c r="AA20"/>
      <c r="AB20"/>
      <c r="AC20" s="32"/>
    </row>
    <row r="21" spans="2:29" ht="13.5" x14ac:dyDescent="0.25">
      <c r="B21" s="267">
        <v>4541</v>
      </c>
      <c r="C21" s="261" t="s">
        <v>720</v>
      </c>
      <c r="D21" s="261" t="s">
        <v>45</v>
      </c>
      <c r="E21" s="261" t="s">
        <v>48</v>
      </c>
      <c r="F21" s="261" t="s">
        <v>45</v>
      </c>
      <c r="G21" s="261" t="s">
        <v>208</v>
      </c>
      <c r="H21" s="261" t="s">
        <v>41</v>
      </c>
      <c r="I21" s="261" t="s">
        <v>732</v>
      </c>
      <c r="J21" s="283"/>
      <c r="K21" s="283"/>
      <c r="L21" s="283"/>
      <c r="M21" s="283"/>
      <c r="N21" s="283"/>
      <c r="O21" s="283">
        <v>1581</v>
      </c>
      <c r="P21" s="283">
        <v>1469.1</v>
      </c>
      <c r="Q21" s="283">
        <v>1364.9</v>
      </c>
      <c r="R21" s="283">
        <v>1263.5</v>
      </c>
      <c r="S21" s="283">
        <v>1161.7</v>
      </c>
      <c r="T21" s="283">
        <v>1064.5</v>
      </c>
      <c r="U21" s="283">
        <v>967.4</v>
      </c>
      <c r="V21" s="283">
        <v>868.6</v>
      </c>
      <c r="W21"/>
      <c r="X21"/>
      <c r="Y21"/>
      <c r="Z21"/>
      <c r="AA21"/>
      <c r="AB21"/>
      <c r="AC21" s="32"/>
    </row>
    <row r="22" spans="2:29" ht="13.5" x14ac:dyDescent="0.25">
      <c r="B22" s="267">
        <v>4561</v>
      </c>
      <c r="C22" s="261" t="s">
        <v>466</v>
      </c>
      <c r="D22" s="261" t="s">
        <v>47</v>
      </c>
      <c r="E22" s="261" t="s">
        <v>48</v>
      </c>
      <c r="F22" s="261" t="s">
        <v>250</v>
      </c>
      <c r="G22" s="261" t="s">
        <v>208</v>
      </c>
      <c r="H22" s="261" t="s">
        <v>41</v>
      </c>
      <c r="I22" s="261" t="s">
        <v>482</v>
      </c>
      <c r="J22" s="283"/>
      <c r="K22" s="283"/>
      <c r="L22" s="283"/>
      <c r="M22" s="283"/>
      <c r="N22" s="283"/>
      <c r="O22" s="283">
        <v>737</v>
      </c>
      <c r="P22" s="283">
        <v>675.2</v>
      </c>
      <c r="Q22" s="283">
        <v>618.70000000000005</v>
      </c>
      <c r="R22" s="283">
        <v>566.9</v>
      </c>
      <c r="S22" s="283">
        <v>519.4</v>
      </c>
      <c r="T22" s="283">
        <v>475.9</v>
      </c>
      <c r="U22" s="283">
        <v>436</v>
      </c>
      <c r="V22" s="283">
        <v>399.5</v>
      </c>
      <c r="W22"/>
      <c r="X22"/>
      <c r="Y22"/>
      <c r="Z22"/>
      <c r="AA22"/>
      <c r="AB22"/>
      <c r="AC22" s="32"/>
    </row>
    <row r="23" spans="2:29" ht="13.5" x14ac:dyDescent="0.25">
      <c r="B23" s="267">
        <v>4571</v>
      </c>
      <c r="C23" s="261" t="s">
        <v>578</v>
      </c>
      <c r="D23" s="261" t="s">
        <v>181</v>
      </c>
      <c r="E23" s="261" t="s">
        <v>48</v>
      </c>
      <c r="F23" s="261" t="s">
        <v>250</v>
      </c>
      <c r="G23" s="261" t="s">
        <v>208</v>
      </c>
      <c r="H23" s="261" t="s">
        <v>41</v>
      </c>
      <c r="I23" s="261" t="s">
        <v>596</v>
      </c>
      <c r="J23" s="283"/>
      <c r="K23" s="283"/>
      <c r="L23" s="283"/>
      <c r="M23" s="283"/>
      <c r="N23" s="283"/>
      <c r="O23" s="283">
        <v>378</v>
      </c>
      <c r="P23" s="283">
        <v>339.4</v>
      </c>
      <c r="Q23" s="283">
        <v>304.8</v>
      </c>
      <c r="R23" s="283">
        <v>273.7</v>
      </c>
      <c r="S23" s="283">
        <v>245.8</v>
      </c>
      <c r="T23" s="283">
        <v>220.8</v>
      </c>
      <c r="U23" s="283">
        <v>198.2</v>
      </c>
      <c r="V23" s="283">
        <v>178</v>
      </c>
      <c r="W23"/>
      <c r="X23"/>
      <c r="Y23"/>
      <c r="Z23"/>
      <c r="AA23"/>
      <c r="AB23"/>
      <c r="AC23" s="32"/>
    </row>
    <row r="24" spans="2:29" ht="13.5" x14ac:dyDescent="0.25">
      <c r="B24" s="267">
        <v>4582</v>
      </c>
      <c r="C24" s="261" t="s">
        <v>1490</v>
      </c>
      <c r="D24" s="261" t="s">
        <v>315</v>
      </c>
      <c r="E24" s="261" t="s">
        <v>48</v>
      </c>
      <c r="F24" s="261" t="s">
        <v>316</v>
      </c>
      <c r="G24" s="261" t="s">
        <v>208</v>
      </c>
      <c r="H24" s="261" t="s">
        <v>41</v>
      </c>
      <c r="I24" s="261" t="s">
        <v>1492</v>
      </c>
      <c r="J24" s="283"/>
      <c r="K24" s="283"/>
      <c r="L24" s="283"/>
      <c r="M24" s="283"/>
      <c r="N24" s="283"/>
      <c r="O24" s="283">
        <v>1487</v>
      </c>
      <c r="P24" s="283">
        <v>1381.7</v>
      </c>
      <c r="Q24" s="283">
        <v>1283.7</v>
      </c>
      <c r="R24" s="283">
        <v>1188.4000000000001</v>
      </c>
      <c r="S24" s="283">
        <v>1092.5999999999999</v>
      </c>
      <c r="T24" s="283">
        <v>1001.2</v>
      </c>
      <c r="U24" s="283">
        <v>909.9</v>
      </c>
      <c r="V24" s="283">
        <v>817</v>
      </c>
      <c r="W24"/>
      <c r="X24"/>
      <c r="Y24"/>
      <c r="Z24"/>
      <c r="AA24"/>
      <c r="AB24"/>
      <c r="AC24" s="32"/>
    </row>
    <row r="25" spans="2:29" ht="13.5" x14ac:dyDescent="0.25">
      <c r="B25" s="267">
        <v>4583</v>
      </c>
      <c r="C25" s="261" t="s">
        <v>1722</v>
      </c>
      <c r="D25" s="261" t="s">
        <v>325</v>
      </c>
      <c r="E25" s="261" t="s">
        <v>48</v>
      </c>
      <c r="F25" s="261" t="s">
        <v>308</v>
      </c>
      <c r="G25" s="261" t="s">
        <v>208</v>
      </c>
      <c r="H25" s="261" t="s">
        <v>41</v>
      </c>
      <c r="I25" s="261" t="s">
        <v>1724</v>
      </c>
      <c r="J25" s="283">
        <v>5459</v>
      </c>
      <c r="K25" s="283">
        <v>5459</v>
      </c>
      <c r="L25" s="283">
        <v>5459</v>
      </c>
      <c r="M25" s="283">
        <v>5459</v>
      </c>
      <c r="N25" s="283">
        <v>5459</v>
      </c>
      <c r="O25" s="283">
        <v>5459</v>
      </c>
      <c r="P25" s="283">
        <v>5072.2</v>
      </c>
      <c r="Q25" s="283">
        <v>4712.5</v>
      </c>
      <c r="R25" s="283">
        <v>4362.5</v>
      </c>
      <c r="S25" s="283">
        <v>4011</v>
      </c>
      <c r="T25" s="283">
        <v>3675.4</v>
      </c>
      <c r="U25" s="283">
        <v>3340.1</v>
      </c>
      <c r="V25" s="283">
        <v>2999.1</v>
      </c>
      <c r="W25"/>
      <c r="X25"/>
      <c r="Y25"/>
      <c r="Z25"/>
      <c r="AA25"/>
      <c r="AB25"/>
      <c r="AC25" s="32"/>
    </row>
    <row r="26" spans="2:29" ht="13.5" x14ac:dyDescent="0.25">
      <c r="B26" s="267">
        <v>4584</v>
      </c>
      <c r="C26" s="261" t="s">
        <v>1581</v>
      </c>
      <c r="D26" s="261" t="s">
        <v>367</v>
      </c>
      <c r="E26" s="261" t="s">
        <v>48</v>
      </c>
      <c r="F26" s="261" t="s">
        <v>367</v>
      </c>
      <c r="G26" s="261" t="s">
        <v>208</v>
      </c>
      <c r="H26" s="261" t="s">
        <v>41</v>
      </c>
      <c r="I26" s="261" t="s">
        <v>1599</v>
      </c>
      <c r="J26" s="283">
        <v>18178</v>
      </c>
      <c r="K26" s="283">
        <v>17483.599999999999</v>
      </c>
      <c r="L26" s="283">
        <v>16787.400000000001</v>
      </c>
      <c r="M26" s="283">
        <v>16093</v>
      </c>
      <c r="N26" s="283">
        <v>15398.6</v>
      </c>
      <c r="O26" s="283">
        <v>14702.4</v>
      </c>
      <c r="P26" s="283">
        <v>14008</v>
      </c>
      <c r="Q26" s="283">
        <v>13313.6</v>
      </c>
      <c r="R26" s="283">
        <v>12617.3</v>
      </c>
      <c r="S26" s="283">
        <v>11923</v>
      </c>
      <c r="T26" s="283">
        <v>11226.7</v>
      </c>
      <c r="U26" s="283">
        <v>10532.3</v>
      </c>
      <c r="V26" s="283">
        <v>9837.9</v>
      </c>
      <c r="W26"/>
      <c r="X26"/>
      <c r="Y26"/>
      <c r="Z26"/>
      <c r="AA26"/>
      <c r="AB26"/>
      <c r="AC26" s="32"/>
    </row>
    <row r="27" spans="2:29" ht="13.5" x14ac:dyDescent="0.25">
      <c r="B27" s="267">
        <v>4591</v>
      </c>
      <c r="C27" s="261" t="s">
        <v>397</v>
      </c>
      <c r="D27" s="261" t="s">
        <v>370</v>
      </c>
      <c r="E27" s="261" t="s">
        <v>48</v>
      </c>
      <c r="F27" s="261" t="s">
        <v>47</v>
      </c>
      <c r="G27" s="261" t="s">
        <v>208</v>
      </c>
      <c r="H27" s="261" t="s">
        <v>41</v>
      </c>
      <c r="I27" s="261" t="s">
        <v>752</v>
      </c>
      <c r="J27" s="283"/>
      <c r="K27" s="283"/>
      <c r="L27" s="283"/>
      <c r="M27" s="283"/>
      <c r="N27" s="283"/>
      <c r="O27" s="283">
        <v>1937</v>
      </c>
      <c r="P27" s="283">
        <v>1799.9</v>
      </c>
      <c r="Q27" s="283">
        <v>1672.2</v>
      </c>
      <c r="R27" s="283">
        <v>1548.1</v>
      </c>
      <c r="S27" s="283">
        <v>1423.3</v>
      </c>
      <c r="T27" s="283">
        <v>1304.2</v>
      </c>
      <c r="U27" s="283">
        <v>1185.3</v>
      </c>
      <c r="V27" s="283">
        <v>1064.2</v>
      </c>
      <c r="W27"/>
      <c r="X27"/>
      <c r="Y27"/>
      <c r="Z27"/>
      <c r="AA27"/>
      <c r="AB27"/>
      <c r="AC27" s="32"/>
    </row>
    <row r="28" spans="2:29" ht="13.5" x14ac:dyDescent="0.25">
      <c r="B28" s="267">
        <v>4611</v>
      </c>
      <c r="C28" s="261" t="s">
        <v>2418</v>
      </c>
      <c r="D28" s="261" t="s">
        <v>250</v>
      </c>
      <c r="E28" s="261" t="s">
        <v>48</v>
      </c>
      <c r="F28" s="261" t="s">
        <v>250</v>
      </c>
      <c r="G28" s="261" t="s">
        <v>208</v>
      </c>
      <c r="H28" s="261" t="s">
        <v>41</v>
      </c>
      <c r="I28" s="261" t="s">
        <v>2335</v>
      </c>
      <c r="J28" s="283"/>
      <c r="K28" s="283"/>
      <c r="L28" s="283"/>
      <c r="M28" s="283"/>
      <c r="N28" s="283"/>
      <c r="O28" s="283">
        <v>1050</v>
      </c>
      <c r="P28" s="283">
        <v>975.6</v>
      </c>
      <c r="Q28" s="283">
        <v>906.5</v>
      </c>
      <c r="R28" s="283">
        <v>839.1</v>
      </c>
      <c r="S28" s="283">
        <v>771.5</v>
      </c>
      <c r="T28" s="283">
        <v>707</v>
      </c>
      <c r="U28" s="283">
        <v>642.4</v>
      </c>
      <c r="V28" s="283">
        <v>576.9</v>
      </c>
      <c r="W28"/>
      <c r="X28"/>
      <c r="Y28"/>
      <c r="Z28"/>
      <c r="AA28"/>
      <c r="AB28"/>
      <c r="AC28" s="32"/>
    </row>
    <row r="29" spans="2:29" ht="13.5" x14ac:dyDescent="0.25">
      <c r="B29" s="267">
        <v>4810</v>
      </c>
      <c r="C29" s="261" t="s">
        <v>349</v>
      </c>
      <c r="D29" s="261"/>
      <c r="E29" s="261" t="s">
        <v>161</v>
      </c>
      <c r="F29" s="261" t="s">
        <v>161</v>
      </c>
      <c r="G29" s="261" t="s">
        <v>161</v>
      </c>
      <c r="H29" s="261" t="s">
        <v>161</v>
      </c>
      <c r="I29" s="261" t="s">
        <v>161</v>
      </c>
      <c r="J29" s="283"/>
      <c r="K29" s="283"/>
      <c r="L29" s="283"/>
      <c r="M29" s="283"/>
      <c r="N29" s="283"/>
      <c r="O29" s="283"/>
      <c r="P29" s="283"/>
      <c r="Q29" s="283"/>
      <c r="R29" s="283"/>
      <c r="S29" s="283"/>
      <c r="T29" s="283"/>
      <c r="U29" s="283"/>
      <c r="V29" s="283"/>
      <c r="W29"/>
      <c r="X29"/>
      <c r="Y29"/>
      <c r="Z29"/>
      <c r="AA29"/>
      <c r="AB29"/>
      <c r="AC29" s="32"/>
    </row>
    <row r="30" spans="2:29" ht="13.5" x14ac:dyDescent="0.25">
      <c r="B30" s="267">
        <v>4869</v>
      </c>
      <c r="C30" s="263" t="s">
        <v>1062</v>
      </c>
      <c r="D30" s="263" t="s">
        <v>47</v>
      </c>
      <c r="E30" s="263" t="s">
        <v>48</v>
      </c>
      <c r="F30" s="263" t="s">
        <v>47</v>
      </c>
      <c r="G30" s="263" t="s">
        <v>208</v>
      </c>
      <c r="H30" s="263" t="s">
        <v>41</v>
      </c>
      <c r="I30" s="263" t="s">
        <v>1078</v>
      </c>
      <c r="J30" s="283"/>
      <c r="K30" s="283"/>
      <c r="L30" s="283"/>
      <c r="M30" s="283"/>
      <c r="N30" s="283"/>
      <c r="O30" s="283">
        <v>4715</v>
      </c>
      <c r="P30" s="283">
        <v>4287.3</v>
      </c>
      <c r="Q30" s="283">
        <v>3922.9</v>
      </c>
      <c r="R30" s="283">
        <v>3581</v>
      </c>
      <c r="S30" s="283">
        <v>3262.8</v>
      </c>
      <c r="T30" s="283">
        <v>2955.4</v>
      </c>
      <c r="U30" s="283">
        <v>2653.6</v>
      </c>
      <c r="V30" s="283">
        <v>2383</v>
      </c>
      <c r="W30"/>
      <c r="X30"/>
      <c r="Y30"/>
      <c r="Z30"/>
      <c r="AA30"/>
      <c r="AB30"/>
      <c r="AC30" s="32"/>
    </row>
    <row r="31" spans="2:29" ht="13.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 s="32"/>
    </row>
    <row r="32" spans="2:29" ht="13.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 s="32"/>
    </row>
    <row r="33" spans="2:29" ht="13.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 s="32"/>
    </row>
    <row r="34" spans="2:29" ht="13.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 s="32"/>
    </row>
    <row r="35" spans="2:29" ht="13.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 s="32"/>
    </row>
    <row r="36" spans="2:29" ht="13.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 s="32"/>
    </row>
    <row r="37" spans="2:29" ht="13.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 s="32"/>
    </row>
    <row r="38" spans="2:29" ht="13.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 s="32"/>
    </row>
    <row r="39" spans="2:29" ht="13.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 s="32"/>
    </row>
    <row r="40" spans="2:29" ht="13.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 s="32"/>
    </row>
    <row r="41" spans="2:29" ht="13.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 s="32"/>
    </row>
    <row r="42" spans="2:29" ht="13.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 s="32"/>
    </row>
    <row r="43" spans="2:29" ht="13.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 s="32"/>
    </row>
    <row r="44" spans="2:29" ht="13.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 s="32"/>
    </row>
    <row r="45" spans="2:29" ht="13.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 s="32"/>
    </row>
    <row r="46" spans="2:29" ht="13.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 s="32"/>
    </row>
    <row r="47" spans="2:29" ht="13.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 s="32"/>
    </row>
    <row r="48" spans="2:29" ht="13.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 s="32"/>
    </row>
    <row r="49" spans="2:29" ht="13.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 s="32"/>
    </row>
    <row r="50" spans="2:29" ht="13.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 s="32"/>
    </row>
    <row r="51" spans="2:29" ht="13.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 s="32"/>
    </row>
    <row r="52" spans="2:29" ht="13.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 s="32"/>
    </row>
    <row r="53" spans="2:29" ht="13.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 s="32"/>
    </row>
    <row r="54" spans="2:29" ht="13.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 s="32"/>
    </row>
    <row r="55" spans="2:29" ht="13.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 s="32"/>
    </row>
    <row r="56" spans="2:29" ht="13.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 s="32"/>
    </row>
    <row r="57" spans="2:29" ht="13.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 s="32"/>
    </row>
    <row r="58" spans="2:29" ht="13.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 s="32"/>
    </row>
    <row r="59" spans="2:29" ht="13.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 s="32"/>
    </row>
    <row r="60" spans="2:29" ht="13.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 s="32"/>
    </row>
    <row r="61" spans="2:29" ht="13.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 s="32"/>
    </row>
    <row r="62" spans="2:29" ht="13.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 s="32"/>
    </row>
    <row r="63" spans="2:29" ht="13.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 s="32"/>
    </row>
    <row r="64" spans="2:29" ht="13.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 s="32"/>
    </row>
    <row r="65" spans="2:29" ht="13.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 s="32"/>
    </row>
    <row r="66" spans="2:29" ht="13.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 s="32"/>
    </row>
    <row r="67" spans="2:29" ht="13.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 s="32"/>
    </row>
    <row r="68" spans="2:29" ht="13.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 s="32"/>
    </row>
    <row r="69" spans="2:29" ht="13.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 s="32"/>
    </row>
    <row r="70" spans="2:29" ht="13.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 s="32"/>
    </row>
    <row r="71" spans="2:29" ht="13.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 s="32"/>
    </row>
    <row r="72" spans="2:29" ht="13.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 s="32"/>
    </row>
    <row r="73" spans="2:29" ht="13.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 s="32"/>
    </row>
    <row r="74" spans="2:29" ht="13.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 s="32"/>
    </row>
    <row r="75" spans="2:29" ht="13.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 s="32"/>
    </row>
    <row r="76" spans="2:29" ht="13.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 s="32"/>
    </row>
    <row r="77" spans="2:29" ht="13.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 s="32"/>
    </row>
    <row r="78" spans="2:29" ht="13.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 s="32"/>
    </row>
    <row r="79" spans="2:29" ht="13.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 s="32"/>
    </row>
    <row r="80" spans="2:29" ht="13.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 s="32"/>
    </row>
    <row r="81" spans="2:29" ht="13.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 s="32"/>
    </row>
    <row r="82" spans="2:29" ht="13.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 s="32"/>
    </row>
    <row r="83" spans="2:29" ht="13.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 s="32"/>
    </row>
    <row r="84" spans="2:29" ht="13.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 s="32"/>
    </row>
    <row r="85" spans="2:29" ht="13.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 s="32"/>
    </row>
    <row r="86" spans="2:29" ht="13.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 s="32"/>
    </row>
    <row r="87" spans="2:29" ht="13.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 s="32"/>
    </row>
    <row r="88" spans="2:29" ht="13.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 s="32"/>
    </row>
    <row r="89" spans="2:29" ht="13.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 s="32"/>
    </row>
    <row r="90" spans="2:29" ht="13.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 s="32"/>
    </row>
    <row r="91" spans="2:29" ht="13.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 s="32"/>
    </row>
    <row r="92" spans="2:29" ht="13.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 s="32"/>
    </row>
    <row r="93" spans="2:29" ht="13.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 s="32"/>
    </row>
    <row r="94" spans="2:29" ht="13.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 s="32"/>
    </row>
    <row r="95" spans="2:29" ht="13.5" x14ac:dyDescent="0.25"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 s="32"/>
    </row>
    <row r="96" spans="2:29" ht="13.5" x14ac:dyDescent="0.25">
      <c r="B96"/>
      <c r="C96"/>
      <c r="D96"/>
      <c r="E96"/>
      <c r="F96"/>
      <c r="G96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 s="32"/>
    </row>
    <row r="97" spans="2:29" ht="13.5" x14ac:dyDescent="0.25">
      <c r="B97"/>
      <c r="C97"/>
      <c r="D97"/>
      <c r="E97"/>
      <c r="F97"/>
      <c r="G97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 s="32"/>
    </row>
    <row r="98" spans="2:29" ht="13.5" x14ac:dyDescent="0.25">
      <c r="B98"/>
      <c r="C98"/>
      <c r="D98"/>
      <c r="E98"/>
      <c r="F98"/>
      <c r="G98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 s="32"/>
    </row>
    <row r="99" spans="2:29" ht="13.5" x14ac:dyDescent="0.25">
      <c r="B99"/>
      <c r="C99"/>
      <c r="D99"/>
      <c r="E99"/>
      <c r="F99"/>
      <c r="G9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 s="32"/>
    </row>
    <row r="100" spans="2:29" ht="13.5" x14ac:dyDescent="0.25">
      <c r="B100"/>
      <c r="C100"/>
      <c r="D100"/>
      <c r="E100"/>
      <c r="F100"/>
      <c r="G100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 s="32"/>
    </row>
    <row r="101" spans="2:29" ht="13.5" x14ac:dyDescent="0.25">
      <c r="B101"/>
      <c r="C101"/>
      <c r="D101"/>
      <c r="E101"/>
      <c r="F101"/>
      <c r="G101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 s="32"/>
    </row>
    <row r="102" spans="2:29" ht="13.5" x14ac:dyDescent="0.25">
      <c r="B102"/>
      <c r="C102"/>
      <c r="D102"/>
      <c r="E102"/>
      <c r="F102"/>
      <c r="G102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 s="32"/>
    </row>
    <row r="103" spans="2:29" ht="13.5" x14ac:dyDescent="0.25">
      <c r="B103"/>
      <c r="C103"/>
      <c r="D103"/>
      <c r="E103"/>
      <c r="F103"/>
      <c r="G103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 s="32"/>
    </row>
    <row r="104" spans="2:29" ht="13.5" x14ac:dyDescent="0.25">
      <c r="B104"/>
      <c r="C104"/>
      <c r="D104"/>
      <c r="E104"/>
      <c r="F104"/>
      <c r="G104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 s="32"/>
    </row>
    <row r="105" spans="2:29" ht="13.5" x14ac:dyDescent="0.25">
      <c r="B105"/>
      <c r="C105"/>
      <c r="D105"/>
      <c r="E105"/>
      <c r="F105"/>
      <c r="G105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 s="32"/>
    </row>
    <row r="106" spans="2:29" ht="13.5" x14ac:dyDescent="0.25">
      <c r="B106"/>
      <c r="C106"/>
      <c r="D106"/>
      <c r="E106"/>
      <c r="F106"/>
      <c r="G106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 s="32"/>
    </row>
    <row r="107" spans="2:29" ht="13.5" x14ac:dyDescent="0.25">
      <c r="B107"/>
      <c r="C107"/>
      <c r="D107"/>
      <c r="E107"/>
      <c r="F107"/>
      <c r="G107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 s="32"/>
    </row>
    <row r="108" spans="2:29" ht="13.5" x14ac:dyDescent="0.25">
      <c r="B108"/>
      <c r="C108"/>
      <c r="D108"/>
      <c r="E108"/>
      <c r="F108"/>
      <c r="G108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 s="32"/>
    </row>
    <row r="109" spans="2:29" ht="13.5" x14ac:dyDescent="0.25">
      <c r="B109"/>
      <c r="C109"/>
      <c r="D109"/>
      <c r="E109"/>
      <c r="F109"/>
      <c r="G10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 s="32"/>
    </row>
    <row r="110" spans="2:29" ht="13.5" x14ac:dyDescent="0.25">
      <c r="B110"/>
      <c r="C110"/>
      <c r="D110"/>
      <c r="E110"/>
      <c r="F110"/>
      <c r="G110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 s="32"/>
    </row>
    <row r="111" spans="2:29" ht="13.5" x14ac:dyDescent="0.25">
      <c r="B111"/>
      <c r="C111"/>
      <c r="D111"/>
      <c r="E111"/>
      <c r="F111"/>
      <c r="G111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 s="32"/>
    </row>
    <row r="112" spans="2:29" ht="13.5" x14ac:dyDescent="0.25">
      <c r="B112"/>
      <c r="C112"/>
      <c r="D112"/>
      <c r="E112"/>
      <c r="F112"/>
      <c r="G112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 s="32"/>
    </row>
    <row r="113" spans="2:29" ht="13.5" x14ac:dyDescent="0.25">
      <c r="B113"/>
      <c r="C113"/>
      <c r="D113"/>
      <c r="E113"/>
      <c r="F113"/>
      <c r="G113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 s="32"/>
    </row>
    <row r="114" spans="2:29" ht="13.5" x14ac:dyDescent="0.25">
      <c r="B114"/>
      <c r="C114"/>
      <c r="D114"/>
      <c r="E114"/>
      <c r="F114"/>
      <c r="G114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 s="32"/>
    </row>
    <row r="115" spans="2:29" ht="13.5" x14ac:dyDescent="0.25">
      <c r="B115"/>
      <c r="C115"/>
      <c r="D115"/>
      <c r="E115"/>
      <c r="F115"/>
      <c r="G115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 s="32"/>
    </row>
    <row r="116" spans="2:29" ht="13.5" x14ac:dyDescent="0.25">
      <c r="B116"/>
      <c r="C116"/>
      <c r="D116"/>
      <c r="E116"/>
      <c r="F116"/>
      <c r="G116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 s="32"/>
    </row>
    <row r="117" spans="2:29" ht="13.5" x14ac:dyDescent="0.25">
      <c r="B117"/>
      <c r="C117"/>
      <c r="D117"/>
      <c r="E117"/>
      <c r="F117"/>
      <c r="G117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 s="32"/>
    </row>
    <row r="118" spans="2:29" ht="13.5" x14ac:dyDescent="0.25">
      <c r="B118"/>
      <c r="C118"/>
      <c r="D118"/>
      <c r="E118"/>
      <c r="F118"/>
      <c r="G118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 s="32"/>
    </row>
    <row r="119" spans="2:29" ht="13.5" x14ac:dyDescent="0.25">
      <c r="B119"/>
      <c r="C119"/>
      <c r="D119"/>
      <c r="E119"/>
      <c r="F119"/>
      <c r="G11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 s="32"/>
    </row>
    <row r="120" spans="2:29" ht="13.5" x14ac:dyDescent="0.25">
      <c r="B120"/>
      <c r="C120"/>
      <c r="D120"/>
      <c r="E120"/>
      <c r="F120"/>
      <c r="G120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 s="32"/>
    </row>
    <row r="121" spans="2:29" ht="13.5" x14ac:dyDescent="0.25">
      <c r="B121"/>
      <c r="C121"/>
      <c r="D121"/>
      <c r="E121"/>
      <c r="F121"/>
      <c r="G121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 s="32"/>
    </row>
    <row r="122" spans="2:29" ht="13.5" x14ac:dyDescent="0.25">
      <c r="B122"/>
      <c r="C122"/>
      <c r="D122"/>
      <c r="E122"/>
      <c r="F122"/>
      <c r="G122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 s="32"/>
    </row>
    <row r="123" spans="2:29" ht="13.5" x14ac:dyDescent="0.25">
      <c r="B123"/>
      <c r="C123"/>
      <c r="D123"/>
      <c r="E123"/>
      <c r="F123"/>
      <c r="G123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 s="32"/>
    </row>
    <row r="124" spans="2:29" ht="13.5" x14ac:dyDescent="0.25">
      <c r="B124"/>
      <c r="C124"/>
      <c r="D124"/>
      <c r="E124"/>
      <c r="F124"/>
      <c r="G124"/>
      <c r="H124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 s="32"/>
    </row>
    <row r="125" spans="2:29" ht="13.5" x14ac:dyDescent="0.25">
      <c r="B125"/>
      <c r="C125"/>
      <c r="D125"/>
      <c r="E125"/>
      <c r="F125"/>
      <c r="G125"/>
      <c r="H125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 s="32"/>
    </row>
    <row r="126" spans="2:29" ht="13.5" x14ac:dyDescent="0.25">
      <c r="B126"/>
      <c r="C126"/>
      <c r="D126"/>
      <c r="E126"/>
      <c r="F126"/>
      <c r="G126"/>
      <c r="H126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 s="32"/>
    </row>
    <row r="127" spans="2:29" ht="13.5" x14ac:dyDescent="0.25">
      <c r="B127"/>
      <c r="C127"/>
      <c r="D127"/>
      <c r="E127"/>
      <c r="F127"/>
      <c r="G127"/>
      <c r="H127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 s="32"/>
    </row>
    <row r="128" spans="2:29" ht="13.5" x14ac:dyDescent="0.25">
      <c r="B128"/>
      <c r="C128"/>
      <c r="D128"/>
      <c r="E128"/>
      <c r="F128"/>
      <c r="G128"/>
      <c r="H128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 s="32"/>
    </row>
    <row r="129" spans="2:29" ht="13.5" x14ac:dyDescent="0.25">
      <c r="B129"/>
      <c r="C129"/>
      <c r="D129"/>
      <c r="E129"/>
      <c r="F129"/>
      <c r="G129"/>
      <c r="H12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 s="32"/>
    </row>
    <row r="130" spans="2:29" ht="13.5" x14ac:dyDescent="0.25">
      <c r="B130"/>
      <c r="C130"/>
      <c r="D130"/>
      <c r="E130"/>
      <c r="F130"/>
      <c r="G130"/>
      <c r="H130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 s="32"/>
    </row>
    <row r="131" spans="2:29" ht="13.5" x14ac:dyDescent="0.25">
      <c r="B131"/>
      <c r="C131"/>
      <c r="D131"/>
      <c r="E131"/>
      <c r="F131"/>
      <c r="G131"/>
      <c r="H131"/>
      <c r="I13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 s="32"/>
    </row>
    <row r="132" spans="2:29" ht="13.5" x14ac:dyDescent="0.25">
      <c r="B132"/>
      <c r="C132"/>
      <c r="D132"/>
      <c r="E132"/>
      <c r="F132"/>
      <c r="G132"/>
      <c r="H132"/>
      <c r="I132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 s="32"/>
    </row>
    <row r="133" spans="2:29" ht="13.5" x14ac:dyDescent="0.25">
      <c r="B133"/>
      <c r="C133"/>
      <c r="D133"/>
      <c r="E133"/>
      <c r="F133"/>
      <c r="G133"/>
      <c r="H133"/>
      <c r="I133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 s="32"/>
    </row>
    <row r="134" spans="2:29" ht="13.5" x14ac:dyDescent="0.25">
      <c r="B134"/>
      <c r="C134"/>
      <c r="D134"/>
      <c r="E134"/>
      <c r="F134"/>
      <c r="G134"/>
      <c r="H134"/>
      <c r="I134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 s="32"/>
    </row>
    <row r="135" spans="2:29" ht="13.5" x14ac:dyDescent="0.25">
      <c r="B135"/>
      <c r="C135"/>
      <c r="D135"/>
      <c r="E135"/>
      <c r="F135"/>
      <c r="G135"/>
      <c r="H135"/>
      <c r="I135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 s="32"/>
    </row>
    <row r="136" spans="2:29" ht="13.5" x14ac:dyDescent="0.25">
      <c r="B136"/>
      <c r="C136"/>
      <c r="D136"/>
      <c r="E136"/>
      <c r="F136"/>
      <c r="G136"/>
      <c r="H136"/>
      <c r="I136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 s="32"/>
    </row>
    <row r="137" spans="2:29" ht="13.5" x14ac:dyDescent="0.25">
      <c r="B137"/>
      <c r="C137"/>
      <c r="D137"/>
      <c r="E137"/>
      <c r="F137"/>
      <c r="G137"/>
      <c r="H137"/>
      <c r="I137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 s="32"/>
    </row>
    <row r="138" spans="2:29" ht="13.5" x14ac:dyDescent="0.25">
      <c r="B138"/>
      <c r="C138"/>
      <c r="D138"/>
      <c r="E138"/>
      <c r="F138"/>
      <c r="G138"/>
      <c r="H138"/>
      <c r="I138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 s="32"/>
    </row>
    <row r="139" spans="2:29" ht="13.5" x14ac:dyDescent="0.25">
      <c r="B139"/>
      <c r="C139"/>
      <c r="D139"/>
      <c r="E139"/>
      <c r="F139"/>
      <c r="G139"/>
      <c r="H139"/>
      <c r="I139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 s="32"/>
    </row>
    <row r="140" spans="2:29" ht="13.5" x14ac:dyDescent="0.25"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 s="32"/>
    </row>
    <row r="141" spans="2:29" ht="13.5" x14ac:dyDescent="0.25"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 s="32"/>
    </row>
    <row r="142" spans="2:29" ht="13.5" x14ac:dyDescent="0.25"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 s="32"/>
    </row>
    <row r="143" spans="2:29" ht="13.5" x14ac:dyDescent="0.25"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 s="32"/>
    </row>
    <row r="144" spans="2:29" ht="13.5" x14ac:dyDescent="0.25"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 s="32"/>
    </row>
    <row r="145" spans="2:29" ht="13.5" x14ac:dyDescent="0.25"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 s="32"/>
    </row>
    <row r="146" spans="2:29" ht="13.5" x14ac:dyDescent="0.25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 s="32"/>
    </row>
    <row r="147" spans="2:29" ht="13.5" x14ac:dyDescent="0.25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 s="32"/>
    </row>
    <row r="148" spans="2:29" ht="13.5" x14ac:dyDescent="0.25"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 s="32"/>
    </row>
    <row r="149" spans="2:29" ht="13.5" x14ac:dyDescent="0.25"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 s="32"/>
    </row>
    <row r="150" spans="2:29" ht="13.5" x14ac:dyDescent="0.25"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 s="32"/>
    </row>
    <row r="151" spans="2:29" ht="13.5" x14ac:dyDescent="0.25"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 s="32"/>
    </row>
    <row r="152" spans="2:29" ht="13.5" x14ac:dyDescent="0.25"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 s="32"/>
    </row>
    <row r="153" spans="2:29" ht="13.5" x14ac:dyDescent="0.25"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 s="32"/>
    </row>
    <row r="154" spans="2:29" ht="13.5" x14ac:dyDescent="0.25"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 s="32"/>
    </row>
    <row r="155" spans="2:29" ht="13.5" x14ac:dyDescent="0.25"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 s="32"/>
    </row>
    <row r="156" spans="2:29" ht="13.5" x14ac:dyDescent="0.25"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 s="32"/>
    </row>
    <row r="157" spans="2:29" ht="13.5" x14ac:dyDescent="0.25"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 s="32"/>
    </row>
    <row r="158" spans="2:29" ht="13.5" x14ac:dyDescent="0.25"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 s="32"/>
    </row>
    <row r="159" spans="2:29" ht="13.5" x14ac:dyDescent="0.25"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 s="32"/>
    </row>
    <row r="160" spans="2:29" ht="13.5" x14ac:dyDescent="0.25"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 s="32"/>
    </row>
    <row r="161" spans="2:29" ht="13.5" x14ac:dyDescent="0.25"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 s="32"/>
    </row>
    <row r="162" spans="2:29" ht="13.5" x14ac:dyDescent="0.25"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 s="32"/>
    </row>
    <row r="163" spans="2:29" ht="13.5" x14ac:dyDescent="0.25"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 s="32"/>
    </row>
    <row r="164" spans="2:29" ht="13.5" x14ac:dyDescent="0.25"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 s="32"/>
    </row>
    <row r="165" spans="2:29" ht="13.5" x14ac:dyDescent="0.25"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 s="32"/>
    </row>
    <row r="166" spans="2:29" ht="13.5" x14ac:dyDescent="0.25"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 s="32"/>
    </row>
    <row r="167" spans="2:29" ht="13.5" x14ac:dyDescent="0.25"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 s="32"/>
    </row>
    <row r="168" spans="2:29" ht="13.5" x14ac:dyDescent="0.25"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 s="32"/>
    </row>
    <row r="169" spans="2:29" ht="13.5" x14ac:dyDescent="0.25"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 s="32"/>
    </row>
    <row r="170" spans="2:29" ht="13.5" x14ac:dyDescent="0.25"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 s="32"/>
    </row>
    <row r="171" spans="2:29" ht="13.5" x14ac:dyDescent="0.25"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 s="32"/>
    </row>
    <row r="172" spans="2:29" ht="13.5" x14ac:dyDescent="0.25"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 s="32"/>
    </row>
    <row r="173" spans="2:29" ht="13.5" x14ac:dyDescent="0.25"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 s="32"/>
    </row>
    <row r="174" spans="2:29" ht="13.5" x14ac:dyDescent="0.25"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 s="32"/>
    </row>
    <row r="175" spans="2:29" ht="13.5" x14ac:dyDescent="0.25"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 s="32"/>
      <c r="AC175" s="32"/>
    </row>
    <row r="176" spans="2:29" ht="13.5" x14ac:dyDescent="0.25"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 s="32"/>
      <c r="AC176" s="32"/>
    </row>
    <row r="177" spans="2:29" ht="13.5" x14ac:dyDescent="0.25"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 s="32"/>
      <c r="AC177" s="32"/>
    </row>
    <row r="178" spans="2:29" ht="13.5" x14ac:dyDescent="0.25"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 s="32"/>
      <c r="AC178" s="32"/>
    </row>
    <row r="179" spans="2:29" ht="13.5" x14ac:dyDescent="0.25"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 s="32"/>
      <c r="AC179" s="32"/>
    </row>
    <row r="180" spans="2:29" ht="13.5" x14ac:dyDescent="0.25"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 s="32"/>
      <c r="AC180" s="32"/>
    </row>
    <row r="181" spans="2:29" ht="13.5" x14ac:dyDescent="0.25"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 s="32"/>
      <c r="AC181" s="32"/>
    </row>
    <row r="182" spans="2:29" ht="13.5" x14ac:dyDescent="0.25"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 s="32"/>
      <c r="AC182" s="32"/>
    </row>
    <row r="183" spans="2:29" ht="13.5" x14ac:dyDescent="0.25"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 s="32"/>
      <c r="AC183" s="32"/>
    </row>
    <row r="184" spans="2:29" ht="13.5" x14ac:dyDescent="0.25"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 s="32"/>
      <c r="AC184" s="32"/>
    </row>
    <row r="185" spans="2:29" ht="13.5" x14ac:dyDescent="0.25"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 s="32"/>
      <c r="AC185" s="32"/>
    </row>
    <row r="186" spans="2:29" ht="13.5" x14ac:dyDescent="0.25"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 s="32"/>
      <c r="AC186" s="32"/>
    </row>
    <row r="187" spans="2:29" ht="13.5" x14ac:dyDescent="0.25"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 s="32"/>
      <c r="AC187" s="32"/>
    </row>
    <row r="188" spans="2:29" ht="13.5" x14ac:dyDescent="0.25"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 s="32"/>
      <c r="AC188" s="32"/>
    </row>
    <row r="189" spans="2:29" ht="13.5" x14ac:dyDescent="0.25"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 s="32"/>
      <c r="AC189" s="32"/>
    </row>
    <row r="190" spans="2:29" ht="13.5" x14ac:dyDescent="0.25"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 s="32"/>
      <c r="AC190" s="32"/>
    </row>
    <row r="191" spans="2:29" ht="13.5" x14ac:dyDescent="0.25"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 s="32"/>
      <c r="AC191" s="32"/>
    </row>
    <row r="192" spans="2:29" ht="13.5" x14ac:dyDescent="0.25"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 s="32"/>
      <c r="AC192" s="32"/>
    </row>
    <row r="193" spans="2:29" ht="13.5" x14ac:dyDescent="0.25"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 s="32"/>
      <c r="AC193" s="32"/>
    </row>
    <row r="194" spans="2:29" ht="13.5" x14ac:dyDescent="0.25"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 s="32"/>
      <c r="AC194" s="32"/>
    </row>
    <row r="195" spans="2:29" ht="13.5" x14ac:dyDescent="0.25"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 s="32"/>
      <c r="AC195" s="32"/>
    </row>
    <row r="196" spans="2:29" ht="13.5" x14ac:dyDescent="0.25"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 s="32"/>
      <c r="AC196" s="32"/>
    </row>
    <row r="197" spans="2:29" ht="13.5" x14ac:dyDescent="0.25"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 s="32"/>
      <c r="AC197" s="32"/>
    </row>
    <row r="198" spans="2:29" ht="13.5" x14ac:dyDescent="0.25"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 s="32"/>
      <c r="AC198" s="32"/>
    </row>
    <row r="199" spans="2:29" ht="13.5" x14ac:dyDescent="0.25"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 s="32"/>
      <c r="AC199" s="32"/>
    </row>
    <row r="200" spans="2:29" ht="13.5" x14ac:dyDescent="0.25"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 s="32"/>
      <c r="AC200" s="32"/>
    </row>
    <row r="201" spans="2:29" ht="13.5" x14ac:dyDescent="0.25">
      <c r="B201"/>
      <c r="C201"/>
      <c r="D201"/>
      <c r="E201"/>
      <c r="F201"/>
      <c r="G201"/>
      <c r="H201"/>
      <c r="I20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</row>
    <row r="202" spans="2:29" ht="13.5" x14ac:dyDescent="0.25">
      <c r="B202"/>
      <c r="C202"/>
      <c r="D202"/>
      <c r="E202"/>
      <c r="F202"/>
      <c r="G202"/>
      <c r="H202"/>
      <c r="I202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</row>
    <row r="203" spans="2:29" ht="13.5" x14ac:dyDescent="0.25">
      <c r="B203"/>
      <c r="C203"/>
      <c r="D203"/>
      <c r="E203"/>
      <c r="F203"/>
      <c r="G203"/>
      <c r="H203"/>
      <c r="I203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</row>
    <row r="204" spans="2:29" ht="13.5" x14ac:dyDescent="0.25">
      <c r="B204"/>
      <c r="C204"/>
      <c r="D204"/>
      <c r="E204"/>
      <c r="F204"/>
      <c r="G204"/>
      <c r="H204"/>
      <c r="I204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</row>
    <row r="205" spans="2:29" ht="13.5" x14ac:dyDescent="0.25">
      <c r="B205"/>
      <c r="C205"/>
      <c r="D205"/>
      <c r="E205"/>
      <c r="F205"/>
      <c r="G205"/>
      <c r="H205"/>
      <c r="I205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</row>
    <row r="206" spans="2:29" ht="13.5" x14ac:dyDescent="0.25"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</row>
    <row r="207" spans="2:29" ht="13.5" x14ac:dyDescent="0.25"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</row>
    <row r="208" spans="2:29" ht="13.5" x14ac:dyDescent="0.25"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</row>
    <row r="209" spans="2:27" ht="13.5" x14ac:dyDescent="0.25"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</row>
    <row r="210" spans="2:27" ht="13.5" x14ac:dyDescent="0.25"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</row>
    <row r="211" spans="2:27" ht="13.5" x14ac:dyDescent="0.25"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</row>
    <row r="212" spans="2:27" ht="13.5" x14ac:dyDescent="0.25"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</row>
    <row r="213" spans="2:27" ht="13.5" x14ac:dyDescent="0.25"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</row>
    <row r="214" spans="2:27" ht="13.5" x14ac:dyDescent="0.25"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</row>
    <row r="215" spans="2:27" ht="13.5" x14ac:dyDescent="0.25"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</row>
    <row r="216" spans="2:27" ht="13.5" x14ac:dyDescent="0.25"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</row>
    <row r="217" spans="2:27" ht="13.5" x14ac:dyDescent="0.25"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</row>
    <row r="218" spans="2:27" ht="13.5" x14ac:dyDescent="0.25"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</row>
    <row r="219" spans="2:27" ht="13.5" x14ac:dyDescent="0.25"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</row>
    <row r="220" spans="2:27" ht="13.5" x14ac:dyDescent="0.25"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</row>
    <row r="221" spans="2:27" ht="13.5" x14ac:dyDescent="0.25"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</row>
    <row r="222" spans="2:27" ht="13.5" x14ac:dyDescent="0.25"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</row>
    <row r="223" spans="2:27" ht="13.5" x14ac:dyDescent="0.25"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</row>
    <row r="224" spans="2:27" ht="13.5" x14ac:dyDescent="0.25"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</row>
    <row r="225" spans="2:27" ht="13.5" x14ac:dyDescent="0.25"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</row>
    <row r="226" spans="2:27" ht="13.5" x14ac:dyDescent="0.25"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</row>
    <row r="227" spans="2:27" ht="13.5" x14ac:dyDescent="0.25"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</row>
    <row r="228" spans="2:27" ht="13.5" x14ac:dyDescent="0.25"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</row>
    <row r="229" spans="2:27" ht="13.5" x14ac:dyDescent="0.25"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</row>
    <row r="230" spans="2:27" ht="13.5" x14ac:dyDescent="0.25"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</row>
    <row r="231" spans="2:27" ht="13.5" x14ac:dyDescent="0.25"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</row>
    <row r="232" spans="2:27" ht="13.5" x14ac:dyDescent="0.25"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</row>
    <row r="233" spans="2:27" ht="13.5" x14ac:dyDescent="0.25"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</row>
    <row r="234" spans="2:27" ht="13.5" x14ac:dyDescent="0.25"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</row>
    <row r="235" spans="2:27" ht="13.5" x14ac:dyDescent="0.25"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</row>
    <row r="236" spans="2:27" ht="13.5" x14ac:dyDescent="0.25"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</row>
    <row r="237" spans="2:27" ht="13.5" x14ac:dyDescent="0.25"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</row>
    <row r="238" spans="2:27" ht="13.5" x14ac:dyDescent="0.25"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</row>
    <row r="239" spans="2:27" ht="13.5" x14ac:dyDescent="0.25"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</row>
    <row r="240" spans="2:27" ht="13.5" x14ac:dyDescent="0.25"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</row>
    <row r="241" spans="2:27" ht="13.5" x14ac:dyDescent="0.25"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</row>
    <row r="242" spans="2:27" ht="13.5" x14ac:dyDescent="0.25"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</row>
    <row r="243" spans="2:27" ht="13.5" x14ac:dyDescent="0.25"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</row>
    <row r="244" spans="2:27" ht="13.5" x14ac:dyDescent="0.25"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</row>
    <row r="245" spans="2:27" ht="13.5" x14ac:dyDescent="0.25"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</row>
    <row r="246" spans="2:27" ht="13.5" x14ac:dyDescent="0.25"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</row>
    <row r="247" spans="2:27" ht="13.5" x14ac:dyDescent="0.25"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</row>
    <row r="248" spans="2:27" ht="13.5" x14ac:dyDescent="0.25"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</row>
    <row r="249" spans="2:27" ht="13.5" x14ac:dyDescent="0.25"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</row>
    <row r="250" spans="2:27" ht="13.5" x14ac:dyDescent="0.25"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</row>
    <row r="251" spans="2:27" ht="13.5" x14ac:dyDescent="0.25"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</row>
    <row r="252" spans="2:27" ht="13.5" x14ac:dyDescent="0.25"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</row>
    <row r="253" spans="2:27" ht="13.5" x14ac:dyDescent="0.25"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</row>
    <row r="254" spans="2:27" ht="13.5" x14ac:dyDescent="0.25"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</row>
    <row r="255" spans="2:27" ht="13.5" x14ac:dyDescent="0.25"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</row>
    <row r="256" spans="2:27" ht="13.5" x14ac:dyDescent="0.25"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</row>
    <row r="257" spans="2:27" ht="13.5" x14ac:dyDescent="0.25"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</row>
    <row r="258" spans="2:27" ht="13.5" x14ac:dyDescent="0.25"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</row>
    <row r="259" spans="2:27" ht="13.5" x14ac:dyDescent="0.25"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</row>
    <row r="260" spans="2:27" ht="13.5" x14ac:dyDescent="0.25"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</row>
    <row r="261" spans="2:27" ht="13.5" x14ac:dyDescent="0.25"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</row>
    <row r="262" spans="2:27" ht="13.5" x14ac:dyDescent="0.25"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</row>
    <row r="263" spans="2:27" ht="13.5" x14ac:dyDescent="0.25"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</row>
    <row r="264" spans="2:27" ht="13.5" x14ac:dyDescent="0.25"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</row>
    <row r="265" spans="2:27" ht="13.5" x14ac:dyDescent="0.25"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</row>
    <row r="266" spans="2:27" ht="13.5" x14ac:dyDescent="0.25"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</row>
    <row r="267" spans="2:27" ht="13.5" x14ac:dyDescent="0.25"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</row>
    <row r="268" spans="2:27" ht="13.5" x14ac:dyDescent="0.25"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</row>
    <row r="269" spans="2:27" ht="13.5" x14ac:dyDescent="0.25"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</row>
    <row r="270" spans="2:27" ht="13.5" x14ac:dyDescent="0.25"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</row>
    <row r="271" spans="2:27" ht="13.5" x14ac:dyDescent="0.25"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</row>
    <row r="272" spans="2:27" ht="13.5" x14ac:dyDescent="0.25"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</row>
    <row r="273" spans="2:27" ht="13.5" x14ac:dyDescent="0.25"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</row>
    <row r="274" spans="2:27" ht="13.5" x14ac:dyDescent="0.25"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</row>
    <row r="275" spans="2:27" ht="13.5" x14ac:dyDescent="0.25"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</row>
    <row r="276" spans="2:27" ht="13.5" x14ac:dyDescent="0.25"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</row>
    <row r="277" spans="2:27" ht="13.5" x14ac:dyDescent="0.25"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</row>
    <row r="278" spans="2:27" ht="13.5" x14ac:dyDescent="0.25"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</row>
    <row r="279" spans="2:27" ht="13.5" x14ac:dyDescent="0.25"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</row>
    <row r="280" spans="2:27" ht="13.5" x14ac:dyDescent="0.25"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</row>
    <row r="281" spans="2:27" ht="13.5" x14ac:dyDescent="0.25"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</row>
    <row r="282" spans="2:27" ht="13.5" x14ac:dyDescent="0.25"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</row>
    <row r="283" spans="2:27" ht="13.5" x14ac:dyDescent="0.25"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</row>
    <row r="284" spans="2:27" ht="13.5" x14ac:dyDescent="0.25"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</row>
    <row r="285" spans="2:27" ht="13.5" x14ac:dyDescent="0.25"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</row>
    <row r="286" spans="2:27" ht="13.5" x14ac:dyDescent="0.25"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</row>
    <row r="287" spans="2:27" ht="13.5" x14ac:dyDescent="0.25"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</row>
    <row r="288" spans="2:27" ht="13.5" x14ac:dyDescent="0.25"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</row>
    <row r="289" spans="2:27" ht="13.5" x14ac:dyDescent="0.25"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</row>
    <row r="290" spans="2:27" ht="13.5" x14ac:dyDescent="0.25"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</row>
    <row r="291" spans="2:27" ht="13.5" x14ac:dyDescent="0.25"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</row>
    <row r="292" spans="2:27" ht="13.5" x14ac:dyDescent="0.25"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</row>
    <row r="293" spans="2:27" ht="13.5" x14ac:dyDescent="0.25"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</row>
    <row r="294" spans="2:27" ht="13.5" x14ac:dyDescent="0.25"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</row>
    <row r="295" spans="2:27" ht="13.5" x14ac:dyDescent="0.25"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</row>
    <row r="296" spans="2:27" ht="13.5" x14ac:dyDescent="0.25"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</row>
    <row r="297" spans="2:27" ht="13.5" x14ac:dyDescent="0.25"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</row>
    <row r="298" spans="2:27" ht="13.5" x14ac:dyDescent="0.25"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</row>
    <row r="299" spans="2:27" ht="13.5" x14ac:dyDescent="0.25"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</row>
    <row r="300" spans="2:27" ht="13.5" x14ac:dyDescent="0.25"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</row>
    <row r="301" spans="2:27" ht="13.5" x14ac:dyDescent="0.25"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</row>
    <row r="302" spans="2:27" ht="13.5" x14ac:dyDescent="0.25"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</row>
    <row r="303" spans="2:27" ht="13.5" x14ac:dyDescent="0.25"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</row>
    <row r="304" spans="2:27" ht="13.5" x14ac:dyDescent="0.25"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</row>
    <row r="305" spans="2:27" ht="13.5" x14ac:dyDescent="0.25"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</row>
    <row r="306" spans="2:27" ht="13.5" x14ac:dyDescent="0.25"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</row>
    <row r="307" spans="2:27" ht="13.5" x14ac:dyDescent="0.25"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</row>
    <row r="308" spans="2:27" ht="13.5" x14ac:dyDescent="0.25"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</row>
    <row r="309" spans="2:27" ht="13.5" x14ac:dyDescent="0.25"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</row>
    <row r="310" spans="2:27" ht="13.5" x14ac:dyDescent="0.25"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</row>
    <row r="311" spans="2:27" ht="13.5" x14ac:dyDescent="0.25"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</row>
    <row r="312" spans="2:27" ht="13.5" x14ac:dyDescent="0.25"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</row>
    <row r="313" spans="2:27" ht="13.5" x14ac:dyDescent="0.25">
      <c r="B313"/>
      <c r="C313"/>
      <c r="D313"/>
      <c r="E313"/>
      <c r="F313"/>
      <c r="G313"/>
      <c r="H313"/>
      <c r="I313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</row>
    <row r="314" spans="2:27" ht="13.5" x14ac:dyDescent="0.25">
      <c r="B314"/>
      <c r="C314"/>
      <c r="D314"/>
      <c r="E314"/>
      <c r="F314"/>
      <c r="G314"/>
      <c r="H314"/>
      <c r="I314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</row>
    <row r="315" spans="2:27" ht="13.5" x14ac:dyDescent="0.25">
      <c r="B315"/>
      <c r="C315"/>
      <c r="D315"/>
      <c r="E315"/>
      <c r="F315"/>
      <c r="G315"/>
      <c r="H315"/>
      <c r="I315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</row>
    <row r="316" spans="2:27" ht="13.5" x14ac:dyDescent="0.25">
      <c r="B316"/>
      <c r="C316"/>
      <c r="D316"/>
      <c r="E316"/>
      <c r="F316"/>
      <c r="G316"/>
      <c r="H316"/>
      <c r="I316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</row>
    <row r="317" spans="2:27" ht="13.5" x14ac:dyDescent="0.25">
      <c r="B317"/>
      <c r="C317"/>
      <c r="D317"/>
      <c r="E317"/>
      <c r="F317"/>
      <c r="G317"/>
      <c r="H317"/>
      <c r="I317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</row>
    <row r="318" spans="2:27" ht="13.5" x14ac:dyDescent="0.25">
      <c r="B318"/>
      <c r="C318"/>
      <c r="D318"/>
      <c r="E318"/>
      <c r="F318"/>
      <c r="G318"/>
      <c r="H318"/>
      <c r="I318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</row>
    <row r="319" spans="2:27" ht="13.5" x14ac:dyDescent="0.25">
      <c r="B319"/>
      <c r="C319"/>
      <c r="D319"/>
      <c r="E319"/>
      <c r="F319"/>
      <c r="G319"/>
      <c r="H319"/>
      <c r="I319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</row>
    <row r="320" spans="2:27" ht="13.5" x14ac:dyDescent="0.25">
      <c r="B320"/>
      <c r="C320"/>
      <c r="D320"/>
      <c r="E320"/>
      <c r="F320"/>
      <c r="G320"/>
      <c r="H320"/>
      <c r="I320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</row>
    <row r="321" spans="2:27" ht="13.5" x14ac:dyDescent="0.25">
      <c r="B321"/>
      <c r="C321"/>
      <c r="D321"/>
      <c r="E321"/>
      <c r="F321"/>
      <c r="G321"/>
      <c r="H321"/>
      <c r="I3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</row>
    <row r="322" spans="2:27" ht="13.5" x14ac:dyDescent="0.25">
      <c r="B322"/>
      <c r="C322"/>
      <c r="D322"/>
      <c r="E322"/>
      <c r="F322"/>
      <c r="G322"/>
      <c r="H322"/>
      <c r="I322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</row>
    <row r="323" spans="2:27" ht="13.5" x14ac:dyDescent="0.25">
      <c r="B323"/>
      <c r="C323"/>
      <c r="D323"/>
      <c r="E323"/>
      <c r="F323"/>
      <c r="G323"/>
      <c r="H323"/>
      <c r="I323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</row>
    <row r="324" spans="2:27" ht="13.5" x14ac:dyDescent="0.25">
      <c r="B324"/>
      <c r="C324"/>
      <c r="D324"/>
      <c r="E324"/>
      <c r="F324"/>
      <c r="G324"/>
      <c r="H324"/>
      <c r="I324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</row>
    <row r="325" spans="2:27" ht="13.5" x14ac:dyDescent="0.25">
      <c r="B325"/>
      <c r="C325"/>
      <c r="D325"/>
      <c r="E325"/>
      <c r="F325"/>
      <c r="G325"/>
      <c r="H325"/>
      <c r="I325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</row>
    <row r="326" spans="2:27" ht="13.5" x14ac:dyDescent="0.25">
      <c r="B326"/>
      <c r="C326"/>
      <c r="D326"/>
      <c r="E326"/>
      <c r="F326"/>
      <c r="G326"/>
      <c r="H326"/>
      <c r="I326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</row>
    <row r="327" spans="2:27" ht="13.5" x14ac:dyDescent="0.25">
      <c r="B327"/>
      <c r="C327"/>
      <c r="D327"/>
      <c r="E327"/>
      <c r="F327"/>
      <c r="G327"/>
      <c r="H327"/>
      <c r="I327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</row>
    <row r="328" spans="2:27" ht="13.5" x14ac:dyDescent="0.25">
      <c r="B328"/>
      <c r="C328"/>
      <c r="D328"/>
      <c r="E328"/>
      <c r="F328"/>
      <c r="G328"/>
      <c r="H328"/>
      <c r="I328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</row>
    <row r="329" spans="2:27" ht="13.5" x14ac:dyDescent="0.25">
      <c r="B329"/>
      <c r="C329"/>
      <c r="D329"/>
      <c r="E329"/>
      <c r="F329"/>
      <c r="G329"/>
      <c r="H329"/>
      <c r="I329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</row>
    <row r="330" spans="2:27" ht="13.5" x14ac:dyDescent="0.25">
      <c r="B330"/>
      <c r="C330"/>
      <c r="D330"/>
      <c r="E330"/>
      <c r="F330"/>
      <c r="G330"/>
      <c r="H330"/>
      <c r="I330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</row>
    <row r="331" spans="2:27" ht="13.5" x14ac:dyDescent="0.25">
      <c r="B331"/>
      <c r="C331"/>
      <c r="D331"/>
      <c r="E331"/>
      <c r="F331"/>
      <c r="G331"/>
      <c r="H331"/>
      <c r="I33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</row>
    <row r="332" spans="2:27" ht="13.5" x14ac:dyDescent="0.25">
      <c r="B332"/>
      <c r="C332"/>
      <c r="D332"/>
      <c r="E332"/>
      <c r="F332"/>
      <c r="G332"/>
      <c r="H332"/>
      <c r="I332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</row>
    <row r="333" spans="2:27" ht="13.5" x14ac:dyDescent="0.25">
      <c r="B333"/>
      <c r="C333"/>
      <c r="D333"/>
      <c r="E333"/>
      <c r="F333"/>
      <c r="G333"/>
      <c r="H333"/>
      <c r="I333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</row>
    <row r="334" spans="2:27" ht="13.5" x14ac:dyDescent="0.25">
      <c r="B334"/>
      <c r="C334"/>
      <c r="D334"/>
      <c r="E334"/>
      <c r="F334"/>
      <c r="G334"/>
      <c r="H334"/>
      <c r="I334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</row>
    <row r="335" spans="2:27" ht="13.5" x14ac:dyDescent="0.25">
      <c r="B335"/>
      <c r="C335"/>
      <c r="D335"/>
      <c r="E335"/>
      <c r="F335"/>
      <c r="G335"/>
      <c r="H335"/>
      <c r="I335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</row>
    <row r="336" spans="2:27" ht="13.5" x14ac:dyDescent="0.25">
      <c r="B336"/>
      <c r="C336"/>
      <c r="D336"/>
      <c r="E336"/>
      <c r="F336"/>
      <c r="G336"/>
      <c r="H336"/>
      <c r="I336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</row>
    <row r="337" spans="2:27" ht="13.5" x14ac:dyDescent="0.25">
      <c r="B337"/>
      <c r="C337"/>
      <c r="D337"/>
      <c r="E337"/>
      <c r="F337"/>
      <c r="G337"/>
      <c r="H337"/>
      <c r="I337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</row>
    <row r="338" spans="2:27" ht="13.5" x14ac:dyDescent="0.25">
      <c r="B338"/>
      <c r="C338"/>
      <c r="D338"/>
      <c r="E338"/>
      <c r="F338"/>
      <c r="G338"/>
      <c r="H338"/>
      <c r="I338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</row>
    <row r="339" spans="2:27" ht="13.5" x14ac:dyDescent="0.25">
      <c r="B339"/>
      <c r="C339"/>
      <c r="D339"/>
      <c r="E339"/>
      <c r="F339"/>
      <c r="G339"/>
      <c r="H339"/>
      <c r="I339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</row>
    <row r="340" spans="2:27" ht="13.5" x14ac:dyDescent="0.25">
      <c r="B340"/>
      <c r="C340"/>
      <c r="D340"/>
      <c r="E340"/>
      <c r="F340"/>
      <c r="G340"/>
      <c r="H340"/>
      <c r="I340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</row>
    <row r="341" spans="2:27" ht="13.5" x14ac:dyDescent="0.25">
      <c r="B341"/>
      <c r="C341"/>
      <c r="D341"/>
      <c r="E341"/>
      <c r="F341"/>
      <c r="G341"/>
      <c r="H341"/>
      <c r="I34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</row>
    <row r="342" spans="2:27" ht="13.5" x14ac:dyDescent="0.25">
      <c r="B342"/>
      <c r="C342"/>
      <c r="D342"/>
      <c r="E342"/>
      <c r="F342"/>
      <c r="G342"/>
      <c r="H342"/>
      <c r="I342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</row>
    <row r="343" spans="2:27" ht="13.5" x14ac:dyDescent="0.25">
      <c r="B343"/>
      <c r="C343"/>
      <c r="D343"/>
      <c r="E343"/>
      <c r="F343"/>
      <c r="G343"/>
      <c r="H343"/>
      <c r="I343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</row>
    <row r="344" spans="2:27" ht="13.5" x14ac:dyDescent="0.25">
      <c r="B344"/>
      <c r="C344"/>
      <c r="D344"/>
      <c r="E344"/>
      <c r="F344"/>
      <c r="G344"/>
      <c r="H344"/>
      <c r="I344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</row>
    <row r="345" spans="2:27" ht="13.5" x14ac:dyDescent="0.25">
      <c r="B345"/>
      <c r="C345"/>
      <c r="D345"/>
      <c r="E345"/>
      <c r="F345"/>
      <c r="G345"/>
      <c r="H345"/>
      <c r="I345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</row>
    <row r="346" spans="2:27" ht="13.5" x14ac:dyDescent="0.25">
      <c r="B346"/>
      <c r="C346"/>
      <c r="D346"/>
      <c r="E346"/>
      <c r="F346"/>
      <c r="G346"/>
      <c r="H346"/>
      <c r="I346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</row>
    <row r="347" spans="2:27" ht="13.5" x14ac:dyDescent="0.25">
      <c r="B347"/>
      <c r="C347"/>
      <c r="D347"/>
      <c r="E347"/>
      <c r="F347"/>
      <c r="G347"/>
      <c r="H347"/>
      <c r="I347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</row>
    <row r="348" spans="2:27" ht="13.5" x14ac:dyDescent="0.25">
      <c r="B348"/>
      <c r="C348"/>
      <c r="D348"/>
      <c r="E348"/>
      <c r="F348"/>
      <c r="G348"/>
      <c r="H348"/>
      <c r="I348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</row>
    <row r="349" spans="2:27" ht="13.5" x14ac:dyDescent="0.25">
      <c r="B349"/>
      <c r="C349"/>
      <c r="D349"/>
      <c r="E349"/>
      <c r="F349"/>
      <c r="G349"/>
      <c r="H349"/>
      <c r="I349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</row>
    <row r="350" spans="2:27" ht="13.5" x14ac:dyDescent="0.25">
      <c r="B350"/>
      <c r="C350"/>
      <c r="D350"/>
      <c r="E350"/>
      <c r="F350"/>
      <c r="G350"/>
      <c r="H350"/>
      <c r="I350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</row>
    <row r="351" spans="2:27" ht="13.5" x14ac:dyDescent="0.25">
      <c r="B351"/>
      <c r="C351"/>
      <c r="D351"/>
      <c r="E351"/>
      <c r="F351"/>
      <c r="G351"/>
      <c r="H351"/>
      <c r="I35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</row>
    <row r="352" spans="2:27" ht="13.5" x14ac:dyDescent="0.25">
      <c r="B352"/>
      <c r="C352"/>
      <c r="D352"/>
      <c r="E352"/>
      <c r="F352"/>
      <c r="G352"/>
      <c r="H352"/>
      <c r="I352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</row>
    <row r="353" spans="2:27" ht="13.5" x14ac:dyDescent="0.25">
      <c r="B353"/>
      <c r="C353"/>
      <c r="D353"/>
      <c r="E353"/>
      <c r="F353"/>
      <c r="G353"/>
      <c r="H353"/>
      <c r="I353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</row>
    <row r="354" spans="2:27" ht="13.5" x14ac:dyDescent="0.25">
      <c r="B354"/>
      <c r="C354"/>
      <c r="D354"/>
      <c r="E354"/>
      <c r="F354"/>
      <c r="G354"/>
      <c r="H354"/>
      <c r="I354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</row>
    <row r="355" spans="2:27" ht="13.5" x14ac:dyDescent="0.25">
      <c r="B355"/>
      <c r="C355"/>
      <c r="D355"/>
      <c r="E355"/>
      <c r="F355"/>
      <c r="G355"/>
      <c r="H355"/>
      <c r="I355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</row>
    <row r="356" spans="2:27" ht="13.5" x14ac:dyDescent="0.25">
      <c r="B356"/>
      <c r="C356"/>
      <c r="D356"/>
      <c r="E356"/>
      <c r="F356"/>
      <c r="G356"/>
      <c r="H356"/>
      <c r="I356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</row>
    <row r="357" spans="2:27" ht="13.5" x14ac:dyDescent="0.25">
      <c r="B357"/>
      <c r="C357"/>
      <c r="D357"/>
      <c r="E357"/>
      <c r="F357"/>
      <c r="G357"/>
      <c r="H357"/>
      <c r="I357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</row>
    <row r="358" spans="2:27" ht="13.5" x14ac:dyDescent="0.25">
      <c r="B358"/>
      <c r="C358"/>
      <c r="D358"/>
      <c r="E358"/>
      <c r="F358"/>
      <c r="G358"/>
      <c r="H358"/>
      <c r="I358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</row>
    <row r="359" spans="2:27" ht="13.5" x14ac:dyDescent="0.25">
      <c r="B359"/>
      <c r="C359"/>
      <c r="D359"/>
      <c r="E359"/>
      <c r="F359"/>
      <c r="G359"/>
      <c r="H359"/>
      <c r="I359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</row>
    <row r="360" spans="2:27" ht="13.5" x14ac:dyDescent="0.25">
      <c r="B360"/>
      <c r="C360"/>
      <c r="D360"/>
      <c r="E360"/>
      <c r="F360"/>
      <c r="G360"/>
      <c r="H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</row>
    <row r="361" spans="2:27" ht="13.5" x14ac:dyDescent="0.25">
      <c r="B361"/>
      <c r="C361"/>
      <c r="D361"/>
      <c r="E361"/>
      <c r="F361"/>
      <c r="G361"/>
      <c r="H361"/>
      <c r="I36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</row>
    <row r="362" spans="2:27" ht="13.5" x14ac:dyDescent="0.25">
      <c r="B362"/>
      <c r="C362"/>
      <c r="D362"/>
      <c r="E362"/>
      <c r="F362"/>
      <c r="G362"/>
      <c r="H362"/>
      <c r="I362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</row>
    <row r="363" spans="2:27" ht="13.5" x14ac:dyDescent="0.25">
      <c r="B363"/>
      <c r="C363"/>
      <c r="D363"/>
      <c r="E363"/>
      <c r="F363"/>
      <c r="G363"/>
      <c r="H363"/>
      <c r="I363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</row>
    <row r="364" spans="2:27" ht="13.5" x14ac:dyDescent="0.25">
      <c r="B364"/>
      <c r="C364"/>
      <c r="D364"/>
      <c r="E364"/>
      <c r="F364"/>
      <c r="G364"/>
      <c r="H364"/>
      <c r="I364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</row>
    <row r="365" spans="2:27" ht="13.5" x14ac:dyDescent="0.25">
      <c r="B365"/>
      <c r="C365"/>
      <c r="D365"/>
      <c r="E365"/>
      <c r="F365"/>
      <c r="G365"/>
      <c r="H365"/>
      <c r="I365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</row>
    <row r="366" spans="2:27" ht="13.5" x14ac:dyDescent="0.25">
      <c r="B366"/>
      <c r="C366"/>
      <c r="D366"/>
      <c r="E366"/>
      <c r="F366"/>
      <c r="G366"/>
      <c r="H366"/>
      <c r="I366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</row>
    <row r="367" spans="2:27" ht="13.5" x14ac:dyDescent="0.25">
      <c r="B367"/>
      <c r="C367"/>
      <c r="D367"/>
      <c r="E367"/>
      <c r="F367"/>
      <c r="G367"/>
      <c r="H367"/>
      <c r="I367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</row>
  </sheetData>
  <sheetProtection password="C760" sheet="1" objects="1" scenarios="1" pivotTables="0"/>
  <mergeCells count="2">
    <mergeCell ref="O7:V7"/>
    <mergeCell ref="O8:V8"/>
  </mergeCells>
  <phoneticPr fontId="6" type="noConversion"/>
  <conditionalFormatting sqref="C11:C267">
    <cfRule type="expression" dxfId="755" priority="118" stopIfTrue="1">
      <formula>RIGHT($B11,1)="0"</formula>
    </cfRule>
  </conditionalFormatting>
  <conditionalFormatting sqref="J9:AC10">
    <cfRule type="expression" dxfId="754" priority="121" stopIfTrue="1">
      <formula>J$10&lt;&gt;""</formula>
    </cfRule>
    <cfRule type="expression" dxfId="753" priority="122" stopIfTrue="1">
      <formula>J$10=""</formula>
    </cfRule>
  </conditionalFormatting>
  <conditionalFormatting sqref="J7:N8 W7:AC8">
    <cfRule type="expression" dxfId="752" priority="123" stopIfTrue="1">
      <formula>J$10&lt;&gt;""</formula>
    </cfRule>
    <cfRule type="expression" dxfId="751" priority="124" stopIfTrue="1">
      <formula>J$10=""</formula>
    </cfRule>
  </conditionalFormatting>
  <conditionalFormatting sqref="J6:AC6">
    <cfRule type="expression" dxfId="750" priority="125" stopIfTrue="1">
      <formula>J$10&lt;&gt;""</formula>
    </cfRule>
    <cfRule type="expression" dxfId="749" priority="126" stopIfTrue="1">
      <formula>J$10=""</formula>
    </cfRule>
  </conditionalFormatting>
  <conditionalFormatting sqref="J2:AC4">
    <cfRule type="expression" dxfId="748" priority="127" stopIfTrue="1">
      <formula>J$10&lt;&gt;""</formula>
    </cfRule>
    <cfRule type="expression" dxfId="747" priority="128" stopIfTrue="1">
      <formula>J$10=""</formula>
    </cfRule>
  </conditionalFormatting>
  <conditionalFormatting sqref="AB175:AC200 AC11:AC174">
    <cfRule type="expression" dxfId="746" priority="129" stopIfTrue="1">
      <formula>AND(RIGHT($B11,1)="0",AB$10&lt;&gt;"")</formula>
    </cfRule>
    <cfRule type="expression" dxfId="745" priority="130" stopIfTrue="1">
      <formula>AND($I11&lt;&gt;"",AB$10&lt;&gt;"")</formula>
    </cfRule>
    <cfRule type="expression" dxfId="744" priority="131" stopIfTrue="1">
      <formula>OR($I11="",AB$10="")</formula>
    </cfRule>
  </conditionalFormatting>
  <conditionalFormatting sqref="B10 C9:I10">
    <cfRule type="expression" dxfId="743" priority="132" stopIfTrue="1">
      <formula>TRUE</formula>
    </cfRule>
  </conditionalFormatting>
  <conditionalFormatting sqref="B9">
    <cfRule type="expression" dxfId="742" priority="133" stopIfTrue="1">
      <formula>TRUE</formula>
    </cfRule>
  </conditionalFormatting>
  <conditionalFormatting sqref="J2:K4">
    <cfRule type="expression" dxfId="741" priority="102" stopIfTrue="1">
      <formula>TRUE</formula>
    </cfRule>
  </conditionalFormatting>
  <conditionalFormatting sqref="J6:K6">
    <cfRule type="expression" dxfId="740" priority="101" stopIfTrue="1">
      <formula>TRUE</formula>
    </cfRule>
  </conditionalFormatting>
  <conditionalFormatting sqref="J7:K8">
    <cfRule type="expression" dxfId="739" priority="100" stopIfTrue="1">
      <formula>TRUE</formula>
    </cfRule>
  </conditionalFormatting>
  <conditionalFormatting sqref="J9:K10">
    <cfRule type="expression" dxfId="738" priority="99" stopIfTrue="1">
      <formula>TRUE</formula>
    </cfRule>
  </conditionalFormatting>
  <conditionalFormatting sqref="B11:B267 D11:I267">
    <cfRule type="expression" dxfId="737" priority="115" stopIfTrue="1">
      <formula>RIGHT($B11,1)="0"</formula>
    </cfRule>
  </conditionalFormatting>
  <conditionalFormatting sqref="C288">
    <cfRule type="expression" dxfId="736" priority="91" stopIfTrue="1">
      <formula>RIGHT($B288,1)="0"</formula>
    </cfRule>
    <cfRule type="expression" dxfId="735" priority="92" stopIfTrue="1">
      <formula>C288&lt;&gt;""</formula>
    </cfRule>
    <cfRule type="expression" dxfId="734" priority="93" stopIfTrue="1">
      <formula>$I288&lt;&gt;""</formula>
    </cfRule>
  </conditionalFormatting>
  <conditionalFormatting sqref="B288 D288:I288">
    <cfRule type="expression" dxfId="733" priority="88" stopIfTrue="1">
      <formula>RIGHT($B288,1)="0"</formula>
    </cfRule>
    <cfRule type="expression" dxfId="732" priority="89" stopIfTrue="1">
      <formula>B288&lt;&gt;""</formula>
    </cfRule>
    <cfRule type="expression" dxfId="731" priority="90" stopIfTrue="1">
      <formula>$I288&lt;&gt;""</formula>
    </cfRule>
  </conditionalFormatting>
  <conditionalFormatting sqref="C268:C287">
    <cfRule type="expression" dxfId="730" priority="84" stopIfTrue="1">
      <formula>RIGHT($B268,1)="0"</formula>
    </cfRule>
    <cfRule type="expression" dxfId="729" priority="85" stopIfTrue="1">
      <formula>C268&lt;&gt;""</formula>
    </cfRule>
    <cfRule type="expression" dxfId="728" priority="86" stopIfTrue="1">
      <formula>$I268&lt;&gt;""</formula>
    </cfRule>
  </conditionalFormatting>
  <conditionalFormatting sqref="B268:B287 D268:I287">
    <cfRule type="expression" dxfId="727" priority="81" stopIfTrue="1">
      <formula>RIGHT($B268,1)="0"</formula>
    </cfRule>
    <cfRule type="expression" dxfId="726" priority="82" stopIfTrue="1">
      <formula>B268&lt;&gt;""</formula>
    </cfRule>
    <cfRule type="expression" dxfId="725" priority="83" stopIfTrue="1">
      <formula>$I268&lt;&gt;""</formula>
    </cfRule>
  </conditionalFormatting>
  <conditionalFormatting sqref="C289">
    <cfRule type="expression" dxfId="724" priority="78" stopIfTrue="1">
      <formula>RIGHT($B289,1)="0"</formula>
    </cfRule>
    <cfRule type="expression" dxfId="723" priority="79" stopIfTrue="1">
      <formula>C289&lt;&gt;""</formula>
    </cfRule>
    <cfRule type="expression" dxfId="722" priority="80" stopIfTrue="1">
      <formula>$I289&lt;&gt;""</formula>
    </cfRule>
  </conditionalFormatting>
  <conditionalFormatting sqref="B289 D289:I289">
    <cfRule type="expression" dxfId="721" priority="75" stopIfTrue="1">
      <formula>RIGHT($B289,1)="0"</formula>
    </cfRule>
    <cfRule type="expression" dxfId="720" priority="76" stopIfTrue="1">
      <formula>B289&lt;&gt;""</formula>
    </cfRule>
    <cfRule type="expression" dxfId="719" priority="77" stopIfTrue="1">
      <formula>$I289&lt;&gt;""</formula>
    </cfRule>
  </conditionalFormatting>
  <conditionalFormatting sqref="C290:C309">
    <cfRule type="expression" dxfId="718" priority="72" stopIfTrue="1">
      <formula>RIGHT($B290,1)="0"</formula>
    </cfRule>
    <cfRule type="expression" dxfId="717" priority="73" stopIfTrue="1">
      <formula>C290&lt;&gt;""</formula>
    </cfRule>
    <cfRule type="expression" dxfId="716" priority="74" stopIfTrue="1">
      <formula>$I290&lt;&gt;""</formula>
    </cfRule>
  </conditionalFormatting>
  <conditionalFormatting sqref="B290:B309 D290:I309">
    <cfRule type="expression" dxfId="715" priority="69" stopIfTrue="1">
      <formula>RIGHT($B290,1)="0"</formula>
    </cfRule>
    <cfRule type="expression" dxfId="714" priority="70" stopIfTrue="1">
      <formula>B290&lt;&gt;""</formula>
    </cfRule>
    <cfRule type="expression" dxfId="713" priority="71" stopIfTrue="1">
      <formula>$I290&lt;&gt;""</formula>
    </cfRule>
  </conditionalFormatting>
  <conditionalFormatting pivot="1" sqref="J13:V13">
    <cfRule type="expression" dxfId="712" priority="66" stopIfTrue="1">
      <formula>RIGHT($B13,1)="0"</formula>
    </cfRule>
    <cfRule type="expression" dxfId="711" priority="67" stopIfTrue="1">
      <formula>J13&lt;&gt;""</formula>
    </cfRule>
    <cfRule type="expression" dxfId="710" priority="68" stopIfTrue="1">
      <formula>$I13&lt;&gt;""</formula>
    </cfRule>
  </conditionalFormatting>
  <conditionalFormatting sqref="C11:C342 C344:C367">
    <cfRule type="expression" dxfId="709" priority="119" stopIfTrue="1">
      <formula>C11&lt;&gt;""</formula>
    </cfRule>
    <cfRule type="expression" dxfId="708" priority="120" stopIfTrue="1">
      <formula>$I11&lt;&gt;""</formula>
    </cfRule>
  </conditionalFormatting>
  <conditionalFormatting sqref="B11:B342 D11:I342 D344:I367 B344:B367">
    <cfRule type="expression" dxfId="707" priority="116" stopIfTrue="1">
      <formula>B11&lt;&gt;""</formula>
    </cfRule>
    <cfRule type="expression" dxfId="706" priority="117" stopIfTrue="1">
      <formula>$I11&lt;&gt;""</formula>
    </cfRule>
  </conditionalFormatting>
  <conditionalFormatting sqref="C343">
    <cfRule type="expression" dxfId="705" priority="57" stopIfTrue="1">
      <formula>RIGHT($B343,1)="0"</formula>
    </cfRule>
  </conditionalFormatting>
  <conditionalFormatting sqref="B343 D343:I343">
    <cfRule type="expression" dxfId="704" priority="54" stopIfTrue="1">
      <formula>RIGHT($B343,1)="0"</formula>
    </cfRule>
  </conditionalFormatting>
  <conditionalFormatting sqref="C343">
    <cfRule type="expression" dxfId="703" priority="58" stopIfTrue="1">
      <formula>C343&lt;&gt;""</formula>
    </cfRule>
    <cfRule type="expression" dxfId="702" priority="59" stopIfTrue="1">
      <formula>$I343&lt;&gt;""</formula>
    </cfRule>
  </conditionalFormatting>
  <conditionalFormatting sqref="B343 D343:I343">
    <cfRule type="expression" dxfId="701" priority="55" stopIfTrue="1">
      <formula>B343&lt;&gt;""</formula>
    </cfRule>
    <cfRule type="expression" dxfId="700" priority="56" stopIfTrue="1">
      <formula>$I343&lt;&gt;""</formula>
    </cfRule>
  </conditionalFormatting>
  <conditionalFormatting pivot="1" sqref="J17:V17">
    <cfRule type="expression" dxfId="699" priority="14" stopIfTrue="1">
      <formula>RIGHT($B17,1)="0"</formula>
    </cfRule>
  </conditionalFormatting>
  <conditionalFormatting pivot="1" sqref="J42:V42">
    <cfRule type="expression" dxfId="698" priority="15" stopIfTrue="1">
      <formula>J42&lt;&gt;""</formula>
    </cfRule>
    <cfRule type="expression" dxfId="697" priority="16" stopIfTrue="1">
      <formula>$I42&lt;&gt;""</formula>
    </cfRule>
  </conditionalFormatting>
  <conditionalFormatting pivot="1" sqref="J29:V29">
    <cfRule type="expression" dxfId="696" priority="11" stopIfTrue="1">
      <formula>RIGHT($B29,1)="0"</formula>
    </cfRule>
  </conditionalFormatting>
  <conditionalFormatting pivot="1" sqref="J149:V149">
    <cfRule type="expression" dxfId="695" priority="12" stopIfTrue="1">
      <formula>J149&lt;&gt;""</formula>
    </cfRule>
    <cfRule type="expression" dxfId="694" priority="13" stopIfTrue="1">
      <formula>$I149&lt;&gt;""</formula>
    </cfRule>
  </conditionalFormatting>
  <conditionalFormatting pivot="1" sqref="J30:V30">
    <cfRule type="expression" dxfId="693" priority="10" stopIfTrue="1">
      <formula>$H$11&lt;&gt;""</formula>
    </cfRule>
  </conditionalFormatting>
  <conditionalFormatting pivot="1" sqref="J18:V27">
    <cfRule type="expression" dxfId="692" priority="9" stopIfTrue="1">
      <formula>$H$11&lt;&gt;""</formula>
    </cfRule>
  </conditionalFormatting>
  <conditionalFormatting pivot="1" sqref="J14:V16">
    <cfRule type="expression" dxfId="691" priority="8" stopIfTrue="1">
      <formula>$H$11&lt;&gt;""</formula>
    </cfRule>
  </conditionalFormatting>
  <conditionalFormatting pivot="1" sqref="J12:V12">
    <cfRule type="expression" dxfId="690" priority="7" stopIfTrue="1">
      <formula>$H$11&lt;&gt;""</formula>
    </cfRule>
  </conditionalFormatting>
  <conditionalFormatting pivot="1" sqref="J11:V11">
    <cfRule type="expression" dxfId="689" priority="4" stopIfTrue="1">
      <formula>RIGHT($B11,1)="0"</formula>
    </cfRule>
  </conditionalFormatting>
  <conditionalFormatting pivot="1" sqref="J11:V11">
    <cfRule type="expression" dxfId="688" priority="5" stopIfTrue="1">
      <formula>J11&lt;&gt;""</formula>
    </cfRule>
    <cfRule type="expression" dxfId="687" priority="6" stopIfTrue="1">
      <formula>$I11&lt;&gt;""</formula>
    </cfRule>
  </conditionalFormatting>
  <conditionalFormatting pivot="1">
    <cfRule type="expression" dxfId="686" priority="3" stopIfTrue="1">
      <formula>$H$11&lt;&gt;""</formula>
    </cfRule>
  </conditionalFormatting>
  <conditionalFormatting pivot="1">
    <cfRule type="expression" dxfId="685" priority="1" stopIfTrue="1">
      <formula>$H$11&lt;&gt;""</formula>
    </cfRule>
  </conditionalFormatting>
  <hyperlinks>
    <hyperlink ref="O7:V7" location="Comment!A1" display="* For additional details on Kaspersky Security for Virtualization"/>
    <hyperlink ref="O8:V8" location="Comment!A1" display="* For additional details on Kaspersky Security for Virtualization"/>
  </hyperlinks>
  <pageMargins left="0.39370078740157483" right="0" top="0.59055118110236227" bottom="0.55118110236220474" header="0.19685039370078741" footer="0.51181102362204722"/>
  <pageSetup paperSize="9" orientation="landscape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 enableFormatConditionsCalculation="0">
    <tabColor indexed="42"/>
  </sheetPr>
  <dimension ref="A1:AD100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8.5703125" style="28" hidden="1" customWidth="1"/>
    <col min="3" max="3" width="34.28515625" style="28" customWidth="1"/>
    <col min="4" max="4" width="12.140625" style="28" hidden="1" customWidth="1"/>
    <col min="5" max="5" width="11.85546875" style="28" hidden="1" customWidth="1"/>
    <col min="6" max="6" width="15.140625" style="28" hidden="1" customWidth="1"/>
    <col min="7" max="7" width="13.5703125" style="25" customWidth="1"/>
    <col min="8" max="8" width="6.85546875" style="25" customWidth="1"/>
    <col min="9" max="9" width="9.42578125" style="25" customWidth="1"/>
    <col min="10" max="30" width="6.140625" style="25" customWidth="1"/>
    <col min="31" max="16384" width="9.140625" style="25"/>
  </cols>
  <sheetData>
    <row r="1" spans="1:30" s="4" customFormat="1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s="4" customFormat="1" ht="13.5" customHeight="1" x14ac:dyDescent="0.2">
      <c r="A2" s="5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s="4" customFormat="1" ht="13.5" customHeight="1" x14ac:dyDescent="0.2">
      <c r="A3" s="5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s="4" customFormat="1" ht="12.75" customHeight="1" x14ac:dyDescent="0.2">
      <c r="A4" s="5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s="4" customFormat="1" ht="4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4" customFormat="1" ht="3.75" customHeight="1" x14ac:dyDescent="0.2">
      <c r="A6" s="5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s="43" customFormat="1" ht="10.5" customHeight="1" x14ac:dyDescent="0.25">
      <c r="A7" s="42"/>
      <c r="B7" s="41"/>
      <c r="C7" s="66" t="str">
        <f ca="1">CONCATENATE("Price List applicable for ",Data!A9,". Effective from ",Data!A11,". ")</f>
        <v xml:space="preserve">Price List applicable for Russian Federation. Effective from April 1st 2014. </v>
      </c>
      <c r="D7" s="41"/>
      <c r="E7" s="41"/>
      <c r="F7" s="41"/>
      <c r="G7" s="41"/>
      <c r="H7" s="41"/>
      <c r="I7" s="41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4" customFormat="1" ht="10.5" customHeight="1" x14ac:dyDescent="0.25">
      <c r="B8" s="45"/>
      <c r="C8" s="67" t="str">
        <f ca="1">CONCATENATE(Data!A5,". ",Data!A7)</f>
        <v>Kaspersky Lab. 10 Geroev Panfilovtsev St. Moscow, 125363. sales@kaspersky.com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s="32" customFormat="1" x14ac:dyDescent="0.25">
      <c r="B9" s="287" t="s">
        <v>239</v>
      </c>
      <c r="C9" s="288"/>
      <c r="D9" s="288"/>
      <c r="E9" s="288"/>
      <c r="F9" s="288"/>
      <c r="G9" s="288"/>
      <c r="H9" s="288"/>
      <c r="I9" s="288"/>
      <c r="J9" s="32" t="s">
        <v>234</v>
      </c>
      <c r="K9" s="281"/>
      <c r="L9" s="281"/>
      <c r="M9" s="281"/>
      <c r="N9" s="281"/>
      <c r="O9" s="281"/>
      <c r="P9" s="281"/>
      <c r="Q9" s="264"/>
    </row>
    <row r="10" spans="1:30" s="32" customFormat="1" ht="65.25" x14ac:dyDescent="0.25">
      <c r="B10" s="287" t="s">
        <v>130</v>
      </c>
      <c r="C10" s="289" t="s">
        <v>131</v>
      </c>
      <c r="D10" s="289" t="s">
        <v>132</v>
      </c>
      <c r="E10" s="289" t="s">
        <v>233</v>
      </c>
      <c r="F10" s="289" t="s">
        <v>232</v>
      </c>
      <c r="G10" s="289" t="s">
        <v>134</v>
      </c>
      <c r="H10" s="289" t="s">
        <v>237</v>
      </c>
      <c r="I10" s="289" t="s">
        <v>136</v>
      </c>
      <c r="J10" s="290" t="s">
        <v>2052</v>
      </c>
      <c r="K10" s="33" t="s">
        <v>2065</v>
      </c>
      <c r="L10" s="33" t="s">
        <v>2073</v>
      </c>
      <c r="M10" s="33" t="s">
        <v>60</v>
      </c>
      <c r="N10" s="33" t="s">
        <v>173</v>
      </c>
      <c r="O10" s="33" t="s">
        <v>175</v>
      </c>
      <c r="P10" s="33" t="s">
        <v>177</v>
      </c>
      <c r="Q10" s="33" t="s">
        <v>179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 x14ac:dyDescent="0.25">
      <c r="B11" s="26">
        <v>5111</v>
      </c>
      <c r="C11" s="261" t="s">
        <v>62</v>
      </c>
      <c r="D11" s="261" t="s">
        <v>165</v>
      </c>
      <c r="E11" s="261" t="s">
        <v>59</v>
      </c>
      <c r="F11" s="261" t="s">
        <v>66</v>
      </c>
      <c r="G11" s="261" t="s">
        <v>208</v>
      </c>
      <c r="H11" s="261" t="s">
        <v>41</v>
      </c>
      <c r="I11" s="261" t="s">
        <v>2061</v>
      </c>
      <c r="J11" s="267">
        <v>295</v>
      </c>
      <c r="K11" s="267">
        <v>270.3</v>
      </c>
      <c r="L11" s="267">
        <v>247.7</v>
      </c>
      <c r="M11" s="267">
        <v>226.9</v>
      </c>
      <c r="N11" s="267">
        <v>207.9</v>
      </c>
      <c r="O11" s="267">
        <v>190.5</v>
      </c>
      <c r="P11" s="267">
        <v>174.5</v>
      </c>
      <c r="Q11" s="267">
        <v>159.9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B12" s="267">
        <v>5711</v>
      </c>
      <c r="C12" s="261" t="s">
        <v>63</v>
      </c>
      <c r="D12" s="261" t="s">
        <v>165</v>
      </c>
      <c r="E12" s="261" t="s">
        <v>59</v>
      </c>
      <c r="F12" s="261" t="s">
        <v>66</v>
      </c>
      <c r="G12" s="261" t="s">
        <v>208</v>
      </c>
      <c r="H12" s="261" t="s">
        <v>41</v>
      </c>
      <c r="I12" s="261" t="s">
        <v>2119</v>
      </c>
      <c r="J12" s="267">
        <v>295</v>
      </c>
      <c r="K12" s="267">
        <v>270.3</v>
      </c>
      <c r="L12" s="267">
        <v>247.7</v>
      </c>
      <c r="M12" s="267">
        <v>226.9</v>
      </c>
      <c r="N12" s="267">
        <v>207.9</v>
      </c>
      <c r="O12" s="267">
        <v>190.5</v>
      </c>
      <c r="P12" s="267">
        <v>174.5</v>
      </c>
      <c r="Q12" s="267">
        <v>159.9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x14ac:dyDescent="0.25">
      <c r="B13" s="267">
        <v>5811</v>
      </c>
      <c r="C13" s="263" t="s">
        <v>65</v>
      </c>
      <c r="D13" s="263" t="s">
        <v>165</v>
      </c>
      <c r="E13" s="263" t="s">
        <v>59</v>
      </c>
      <c r="F13" s="263" t="s">
        <v>66</v>
      </c>
      <c r="G13" s="263" t="s">
        <v>208</v>
      </c>
      <c r="H13" s="263" t="s">
        <v>41</v>
      </c>
      <c r="I13" s="263" t="s">
        <v>2173</v>
      </c>
      <c r="J13" s="267">
        <v>554.6</v>
      </c>
      <c r="K13" s="267">
        <v>508.1</v>
      </c>
      <c r="L13" s="267">
        <v>465.6</v>
      </c>
      <c r="M13" s="267">
        <v>426.6</v>
      </c>
      <c r="N13" s="267">
        <v>390.8</v>
      </c>
      <c r="O13" s="267">
        <v>358.1</v>
      </c>
      <c r="P13" s="267">
        <v>328.1</v>
      </c>
      <c r="Q13" s="267">
        <v>300.60000000000002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ht="13.5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ht="13.5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ht="13.5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2:30" ht="13.5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2:30" ht="13.5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2:30" ht="13.5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2:30" ht="13.5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2:30" ht="13.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2:30" ht="13.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2:30" ht="13.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2:30" ht="13.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2:30" ht="13.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2:30" ht="13.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ht="13.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2:30" ht="13.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2:30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2:30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2:30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2:30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2:30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2:30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2:30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2:30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2:30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2:30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2:30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2:30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2:30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2" spans="2:30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2:30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2:30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2:30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  <row r="46" spans="2:30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</row>
    <row r="47" spans="2:30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</row>
    <row r="48" spans="2:30" x14ac:dyDescent="0.2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</row>
    <row r="49" spans="2:30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</row>
    <row r="50" spans="2:30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  <row r="51" spans="2:30" x14ac:dyDescent="0.2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2:30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</row>
    <row r="53" spans="2:30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</row>
    <row r="54" spans="2:30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</row>
    <row r="55" spans="2:30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2:30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</row>
    <row r="57" spans="2:30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</row>
    <row r="58" spans="2:30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</row>
    <row r="59" spans="2:30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</row>
    <row r="60" spans="2:30" x14ac:dyDescent="0.2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</row>
    <row r="61" spans="2:30" x14ac:dyDescent="0.2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</row>
    <row r="62" spans="2:30" x14ac:dyDescent="0.2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</row>
    <row r="63" spans="2:30" x14ac:dyDescent="0.2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</row>
    <row r="64" spans="2:30" x14ac:dyDescent="0.2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</row>
    <row r="65" spans="2:30" x14ac:dyDescent="0.2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</row>
    <row r="66" spans="2:30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2:30" x14ac:dyDescent="0.2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</row>
    <row r="68" spans="2:30" x14ac:dyDescent="0.2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</row>
    <row r="69" spans="2:30" x14ac:dyDescent="0.2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</row>
    <row r="70" spans="2:30" x14ac:dyDescent="0.2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</row>
    <row r="71" spans="2:30" x14ac:dyDescent="0.2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</row>
    <row r="72" spans="2:30" x14ac:dyDescent="0.2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</row>
    <row r="73" spans="2:30" x14ac:dyDescent="0.25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</row>
    <row r="74" spans="2:30" x14ac:dyDescent="0.25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</row>
    <row r="75" spans="2:30" x14ac:dyDescent="0.25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</row>
    <row r="76" spans="2:30" x14ac:dyDescent="0.25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</row>
    <row r="77" spans="2:30" x14ac:dyDescent="0.25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2:30" x14ac:dyDescent="0.25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</row>
    <row r="79" spans="2:30" x14ac:dyDescent="0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2:30" x14ac:dyDescent="0.25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2:30" x14ac:dyDescent="0.25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2" spans="2:30" x14ac:dyDescent="0.25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spans="2:30" x14ac:dyDescent="0.25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2:30" x14ac:dyDescent="0.25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  <row r="85" spans="2:30" x14ac:dyDescent="0.25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</row>
    <row r="86" spans="2:30" x14ac:dyDescent="0.25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</row>
    <row r="87" spans="2:30" x14ac:dyDescent="0.25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</row>
    <row r="88" spans="2:30" x14ac:dyDescent="0.25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</row>
    <row r="89" spans="2:30" x14ac:dyDescent="0.25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</row>
    <row r="90" spans="2:30" x14ac:dyDescent="0.25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1" spans="2:30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</row>
    <row r="92" spans="2:30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</row>
    <row r="93" spans="2:30" x14ac:dyDescent="0.25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</row>
    <row r="94" spans="2:30" x14ac:dyDescent="0.25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</row>
    <row r="95" spans="2:30" x14ac:dyDescent="0.25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</row>
    <row r="96" spans="2:30" x14ac:dyDescent="0.25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</row>
    <row r="97" spans="2:30" x14ac:dyDescent="0.25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</row>
    <row r="98" spans="2:30" x14ac:dyDescent="0.25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</row>
    <row r="99" spans="2:30" x14ac:dyDescent="0.25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</row>
    <row r="100" spans="2:30" x14ac:dyDescent="0.25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</row>
  </sheetData>
  <sheetProtection password="C760" sheet="1" objects="1" scenarios="1" pivotTables="0"/>
  <phoneticPr fontId="6" type="noConversion"/>
  <conditionalFormatting sqref="J9:AD10">
    <cfRule type="expression" dxfId="629" priority="6" stopIfTrue="1">
      <formula>J$10&lt;&gt;""</formula>
    </cfRule>
    <cfRule type="expression" dxfId="628" priority="7" stopIfTrue="1">
      <formula>J$10=""</formula>
    </cfRule>
  </conditionalFormatting>
  <conditionalFormatting sqref="J7:AD8">
    <cfRule type="expression" dxfId="627" priority="8" stopIfTrue="1">
      <formula>J$10&lt;&gt;""</formula>
    </cfRule>
    <cfRule type="expression" dxfId="626" priority="9" stopIfTrue="1">
      <formula>J$10=""</formula>
    </cfRule>
  </conditionalFormatting>
  <conditionalFormatting sqref="J6:AD6">
    <cfRule type="expression" dxfId="625" priority="10" stopIfTrue="1">
      <formula>J$10&lt;&gt;""</formula>
    </cfRule>
    <cfRule type="expression" dxfId="624" priority="11" stopIfTrue="1">
      <formula>J$10=""</formula>
    </cfRule>
  </conditionalFormatting>
  <conditionalFormatting sqref="J2:AD4">
    <cfRule type="expression" dxfId="623" priority="12" stopIfTrue="1">
      <formula>J$10&lt;&gt;""</formula>
    </cfRule>
    <cfRule type="expression" dxfId="622" priority="13" stopIfTrue="1">
      <formula>J$10=""</formula>
    </cfRule>
  </conditionalFormatting>
  <conditionalFormatting sqref="B11:B99 D11:I99">
    <cfRule type="expression" dxfId="621" priority="14" stopIfTrue="1">
      <formula>RIGHT($B11,1)="0"</formula>
    </cfRule>
    <cfRule type="expression" dxfId="620" priority="15" stopIfTrue="1">
      <formula>B11&lt;&gt;""</formula>
    </cfRule>
    <cfRule type="expression" dxfId="619" priority="16" stopIfTrue="1">
      <formula>$I11&lt;&gt;""</formula>
    </cfRule>
  </conditionalFormatting>
  <conditionalFormatting sqref="C11:C99">
    <cfRule type="expression" dxfId="618" priority="17" stopIfTrue="1">
      <formula>RIGHT($B11,1)="0"</formula>
    </cfRule>
    <cfRule type="expression" dxfId="617" priority="18" stopIfTrue="1">
      <formula>C11&lt;&gt;""</formula>
    </cfRule>
    <cfRule type="expression" dxfId="616" priority="19" stopIfTrue="1">
      <formula>$I11&lt;&gt;""</formula>
    </cfRule>
  </conditionalFormatting>
  <conditionalFormatting sqref="B10 C9:I10">
    <cfRule type="expression" dxfId="615" priority="20" stopIfTrue="1">
      <formula>TRUE</formula>
    </cfRule>
  </conditionalFormatting>
  <conditionalFormatting sqref="B9">
    <cfRule type="expression" dxfId="614" priority="21" stopIfTrue="1">
      <formula>TRUE</formula>
    </cfRule>
  </conditionalFormatting>
  <conditionalFormatting sqref="B100:I100">
    <cfRule type="expression" dxfId="613" priority="22" stopIfTrue="1">
      <formula>RIGHT($B100,1)="0"</formula>
    </cfRule>
    <cfRule type="expression" dxfId="612" priority="23" stopIfTrue="1">
      <formula>B100&lt;&gt;""</formula>
    </cfRule>
    <cfRule type="expression" dxfId="611" priority="24" stopIfTrue="1">
      <formula>$I100&lt;&gt;""</formula>
    </cfRule>
  </conditionalFormatting>
  <conditionalFormatting sqref="J29:AD100 R11:AD28">
    <cfRule type="expression" dxfId="610" priority="25" stopIfTrue="1">
      <formula>AND(RIGHT($B11,1)="0",J$10&lt;&gt;"")</formula>
    </cfRule>
    <cfRule type="expression" dxfId="609" priority="26" stopIfTrue="1">
      <formula>AND($I11&lt;&gt;"",J$10&lt;&gt;"")</formula>
    </cfRule>
    <cfRule type="expression" dxfId="608" priority="27" stopIfTrue="1">
      <formula>OR($I11="",J$10="")</formula>
    </cfRule>
  </conditionalFormatting>
  <conditionalFormatting pivot="1" sqref="J11:Q13">
    <cfRule type="expression" dxfId="607" priority="5" stopIfTrue="1">
      <formula>$J$11&lt;&gt;""</formula>
    </cfRule>
  </conditionalFormatting>
  <conditionalFormatting sqref="J2:K4">
    <cfRule type="expression" dxfId="606" priority="4" stopIfTrue="1">
      <formula>TRUE</formula>
    </cfRule>
  </conditionalFormatting>
  <conditionalFormatting sqref="J6:K6">
    <cfRule type="expression" dxfId="605" priority="3" stopIfTrue="1">
      <formula>TRUE</formula>
    </cfRule>
  </conditionalFormatting>
  <conditionalFormatting sqref="J7:K8">
    <cfRule type="expression" dxfId="604" priority="2" stopIfTrue="1">
      <formula>TRUE</formula>
    </cfRule>
  </conditionalFormatting>
  <conditionalFormatting sqref="J9:K10">
    <cfRule type="expression" dxfId="603" priority="1" stopIfTrue="1">
      <formula>TRUE</formula>
    </cfRule>
  </conditionalFormatting>
  <pageMargins left="0.39370078740157483" right="0" top="0.59055118110236227" bottom="0.98425196850393704" header="0" footer="0.51181102362204722"/>
  <pageSetup paperSize="9" orientation="landscape" r:id="rId2"/>
  <headerFooter alignWithMargins="0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 enableFormatConditionsCalculation="0">
    <tabColor indexed="42"/>
  </sheetPr>
  <dimension ref="A1:AD100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8.5703125" style="28" hidden="1" customWidth="1"/>
    <col min="3" max="3" width="34.28515625" style="28" customWidth="1"/>
    <col min="4" max="4" width="12.140625" style="28" hidden="1" customWidth="1"/>
    <col min="5" max="5" width="10.7109375" style="28" hidden="1" customWidth="1"/>
    <col min="6" max="6" width="12.5703125" style="28" hidden="1" customWidth="1"/>
    <col min="7" max="7" width="13.5703125" style="25" customWidth="1"/>
    <col min="8" max="8" width="5.7109375" style="25" customWidth="1"/>
    <col min="9" max="9" width="9.42578125" style="25" customWidth="1"/>
    <col min="10" max="30" width="6.140625" style="25" customWidth="1"/>
    <col min="31" max="16384" width="9.140625" style="25"/>
  </cols>
  <sheetData>
    <row r="1" spans="1:30" s="4" customFormat="1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</row>
    <row r="2" spans="1:30" s="4" customFormat="1" ht="13.5" customHeight="1" x14ac:dyDescent="0.2">
      <c r="A2" s="5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47"/>
      <c r="R2" s="47"/>
      <c r="S2" s="47"/>
      <c r="T2" s="47"/>
      <c r="U2" s="47"/>
      <c r="V2" s="47"/>
      <c r="W2" s="47"/>
      <c r="X2" s="47"/>
      <c r="Y2" s="47"/>
      <c r="Z2" s="47"/>
      <c r="AA2" s="47"/>
      <c r="AB2" s="47"/>
      <c r="AC2" s="47"/>
      <c r="AD2" s="47"/>
    </row>
    <row r="3" spans="1:30" s="4" customFormat="1" ht="13.5" customHeight="1" x14ac:dyDescent="0.2">
      <c r="A3" s="5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47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</row>
    <row r="4" spans="1:30" s="4" customFormat="1" ht="12.75" customHeight="1" x14ac:dyDescent="0.2">
      <c r="A4" s="5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47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</row>
    <row r="5" spans="1:30" s="4" customFormat="1" ht="4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</row>
    <row r="6" spans="1:30" s="4" customFormat="1" ht="3.75" customHeight="1" x14ac:dyDescent="0.2">
      <c r="A6" s="5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  <c r="AC6" s="40"/>
      <c r="AD6" s="40"/>
    </row>
    <row r="7" spans="1:30" s="43" customFormat="1" ht="10.5" customHeight="1" x14ac:dyDescent="0.25">
      <c r="A7" s="42"/>
      <c r="B7" s="41"/>
      <c r="C7" s="66" t="str">
        <f ca="1">CONCATENATE("Price List applicable for ",Data!A9,". Effective from ",Data!A11,". ")</f>
        <v xml:space="preserve">Price List applicable for Russian Federation. Effective from April 1st 2014. </v>
      </c>
      <c r="D7" s="41"/>
      <c r="E7" s="41"/>
      <c r="F7" s="41"/>
      <c r="G7" s="41"/>
      <c r="H7" s="41"/>
      <c r="I7" s="41"/>
      <c r="J7" s="45"/>
      <c r="K7" s="45"/>
      <c r="L7" s="45"/>
      <c r="M7" s="45"/>
      <c r="N7" s="45"/>
      <c r="O7" s="45"/>
      <c r="P7" s="45"/>
      <c r="Q7" s="45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  <c r="AC7" s="45"/>
      <c r="AD7" s="45"/>
    </row>
    <row r="8" spans="1:30" s="44" customFormat="1" ht="10.5" customHeight="1" x14ac:dyDescent="0.25">
      <c r="B8" s="45"/>
      <c r="C8" s="67" t="str">
        <f ca="1">CONCATENATE(Data!A5,". ",Data!A7)</f>
        <v>Kaspersky Lab. 10 Geroev Panfilovtsev St. Moscow, 125363. sales@kaspersky.com</v>
      </c>
      <c r="D8" s="45"/>
      <c r="E8" s="45"/>
      <c r="F8" s="45"/>
      <c r="G8" s="45"/>
      <c r="H8" s="45"/>
      <c r="I8" s="45"/>
      <c r="J8" s="45"/>
      <c r="K8" s="45"/>
      <c r="L8" s="45"/>
      <c r="M8" s="45"/>
      <c r="N8" s="45"/>
      <c r="O8" s="45"/>
      <c r="P8" s="45"/>
      <c r="Q8" s="45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  <c r="AC8" s="45"/>
      <c r="AD8" s="45"/>
    </row>
    <row r="9" spans="1:30" s="32" customFormat="1" x14ac:dyDescent="0.25">
      <c r="B9" s="287" t="s">
        <v>239</v>
      </c>
      <c r="C9" s="288"/>
      <c r="D9" s="288"/>
      <c r="E9" s="288"/>
      <c r="F9" s="288"/>
      <c r="G9" s="288"/>
      <c r="H9" s="288"/>
      <c r="I9" s="288"/>
      <c r="J9" s="32" t="s">
        <v>234</v>
      </c>
      <c r="K9" s="281"/>
      <c r="L9" s="281"/>
      <c r="M9" s="281"/>
      <c r="N9" s="281"/>
      <c r="O9" s="281"/>
      <c r="P9" s="281"/>
      <c r="Q9" s="264"/>
    </row>
    <row r="10" spans="1:30" s="32" customFormat="1" ht="65.25" x14ac:dyDescent="0.25">
      <c r="B10" s="287" t="s">
        <v>130</v>
      </c>
      <c r="C10" s="289" t="s">
        <v>131</v>
      </c>
      <c r="D10" s="289" t="s">
        <v>132</v>
      </c>
      <c r="E10" s="289" t="s">
        <v>233</v>
      </c>
      <c r="F10" s="289" t="s">
        <v>232</v>
      </c>
      <c r="G10" s="289" t="s">
        <v>134</v>
      </c>
      <c r="H10" s="289" t="s">
        <v>237</v>
      </c>
      <c r="I10" s="289" t="s">
        <v>136</v>
      </c>
      <c r="J10" s="290" t="s">
        <v>2052</v>
      </c>
      <c r="K10" s="33" t="s">
        <v>2065</v>
      </c>
      <c r="L10" s="33" t="s">
        <v>2073</v>
      </c>
      <c r="M10" s="33" t="s">
        <v>60</v>
      </c>
      <c r="N10" s="33" t="s">
        <v>173</v>
      </c>
      <c r="O10" s="33" t="s">
        <v>175</v>
      </c>
      <c r="P10" s="33" t="s">
        <v>177</v>
      </c>
      <c r="Q10" s="33" t="s">
        <v>179</v>
      </c>
      <c r="R10" s="33"/>
      <c r="S10" s="33"/>
      <c r="T10" s="33"/>
      <c r="U10" s="33"/>
      <c r="V10" s="33"/>
      <c r="W10" s="33"/>
      <c r="X10" s="33"/>
      <c r="Y10" s="33"/>
      <c r="Z10" s="33"/>
      <c r="AA10" s="33"/>
      <c r="AB10" s="33"/>
      <c r="AC10" s="33"/>
      <c r="AD10" s="33"/>
    </row>
    <row r="11" spans="1:30" x14ac:dyDescent="0.25">
      <c r="B11" s="26">
        <v>5111</v>
      </c>
      <c r="C11" s="261" t="s">
        <v>62</v>
      </c>
      <c r="D11" s="261" t="s">
        <v>165</v>
      </c>
      <c r="E11" s="261" t="s">
        <v>59</v>
      </c>
      <c r="F11" s="261" t="s">
        <v>66</v>
      </c>
      <c r="G11" s="261" t="s">
        <v>208</v>
      </c>
      <c r="H11" s="261" t="s">
        <v>41</v>
      </c>
      <c r="I11" s="261" t="s">
        <v>2061</v>
      </c>
      <c r="J11" s="267">
        <v>295</v>
      </c>
      <c r="K11" s="267">
        <v>270.3</v>
      </c>
      <c r="L11" s="267">
        <v>247.7</v>
      </c>
      <c r="M11" s="267">
        <v>226.9</v>
      </c>
      <c r="N11" s="267">
        <v>207.9</v>
      </c>
      <c r="O11" s="267">
        <v>190.5</v>
      </c>
      <c r="P11" s="267">
        <v>174.5</v>
      </c>
      <c r="Q11" s="267">
        <v>159.9</v>
      </c>
      <c r="R11" s="32"/>
      <c r="S11" s="32"/>
      <c r="T11" s="32"/>
      <c r="U11" s="32"/>
      <c r="V11" s="32"/>
      <c r="W11" s="32"/>
      <c r="X11" s="32"/>
      <c r="Y11" s="32"/>
      <c r="Z11" s="32"/>
      <c r="AA11" s="32"/>
      <c r="AB11" s="32"/>
      <c r="AC11" s="32"/>
      <c r="AD11" s="32"/>
    </row>
    <row r="12" spans="1:30" x14ac:dyDescent="0.25">
      <c r="B12" s="267">
        <v>5711</v>
      </c>
      <c r="C12" s="261" t="s">
        <v>63</v>
      </c>
      <c r="D12" s="261" t="s">
        <v>165</v>
      </c>
      <c r="E12" s="261" t="s">
        <v>59</v>
      </c>
      <c r="F12" s="261" t="s">
        <v>66</v>
      </c>
      <c r="G12" s="261" t="s">
        <v>208</v>
      </c>
      <c r="H12" s="261" t="s">
        <v>41</v>
      </c>
      <c r="I12" s="261" t="s">
        <v>2119</v>
      </c>
      <c r="J12" s="267">
        <v>295</v>
      </c>
      <c r="K12" s="267">
        <v>270.3</v>
      </c>
      <c r="L12" s="267">
        <v>247.7</v>
      </c>
      <c r="M12" s="267">
        <v>226.9</v>
      </c>
      <c r="N12" s="267">
        <v>207.9</v>
      </c>
      <c r="O12" s="267">
        <v>190.5</v>
      </c>
      <c r="P12" s="267">
        <v>174.5</v>
      </c>
      <c r="Q12" s="267">
        <v>159.9</v>
      </c>
      <c r="R12" s="32"/>
      <c r="S12" s="32"/>
      <c r="T12" s="32"/>
      <c r="U12" s="32"/>
      <c r="V12" s="32"/>
      <c r="W12" s="32"/>
      <c r="X12" s="32"/>
      <c r="Y12" s="32"/>
      <c r="Z12" s="32"/>
      <c r="AA12" s="32"/>
      <c r="AB12" s="32"/>
      <c r="AC12" s="32"/>
      <c r="AD12" s="32"/>
    </row>
    <row r="13" spans="1:30" x14ac:dyDescent="0.25">
      <c r="B13" s="267">
        <v>5811</v>
      </c>
      <c r="C13" s="263" t="s">
        <v>65</v>
      </c>
      <c r="D13" s="263" t="s">
        <v>165</v>
      </c>
      <c r="E13" s="263" t="s">
        <v>59</v>
      </c>
      <c r="F13" s="263" t="s">
        <v>66</v>
      </c>
      <c r="G13" s="263" t="s">
        <v>208</v>
      </c>
      <c r="H13" s="263" t="s">
        <v>41</v>
      </c>
      <c r="I13" s="263" t="s">
        <v>2173</v>
      </c>
      <c r="J13" s="267">
        <v>554.6</v>
      </c>
      <c r="K13" s="267">
        <v>508.1</v>
      </c>
      <c r="L13" s="267">
        <v>465.6</v>
      </c>
      <c r="M13" s="267">
        <v>426.6</v>
      </c>
      <c r="N13" s="267">
        <v>390.8</v>
      </c>
      <c r="O13" s="267">
        <v>358.1</v>
      </c>
      <c r="P13" s="267">
        <v>328.1</v>
      </c>
      <c r="Q13" s="267">
        <v>300.60000000000002</v>
      </c>
      <c r="R13" s="32"/>
      <c r="S13" s="32"/>
      <c r="T13" s="32"/>
      <c r="U13" s="32"/>
      <c r="V13" s="32"/>
      <c r="W13" s="32"/>
      <c r="X13" s="32"/>
      <c r="Y13" s="32"/>
      <c r="Z13" s="32"/>
      <c r="AA13" s="32"/>
      <c r="AB13" s="32"/>
      <c r="AC13" s="32"/>
      <c r="AD13" s="32"/>
    </row>
    <row r="14" spans="1:30" ht="13.5" x14ac:dyDescent="0.25"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</row>
    <row r="15" spans="1:30" ht="13.5" x14ac:dyDescent="0.25"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 s="32"/>
      <c r="S15" s="32"/>
      <c r="T15" s="32"/>
      <c r="U15" s="32"/>
      <c r="V15" s="32"/>
      <c r="W15" s="32"/>
      <c r="X15" s="32"/>
      <c r="Y15" s="32"/>
      <c r="Z15" s="32"/>
      <c r="AA15" s="32"/>
      <c r="AB15" s="32"/>
      <c r="AC15" s="32"/>
      <c r="AD15" s="32"/>
    </row>
    <row r="16" spans="1:30" ht="13.5" x14ac:dyDescent="0.25"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 s="32"/>
      <c r="S16" s="32"/>
      <c r="T16" s="32"/>
      <c r="U16" s="32"/>
      <c r="V16" s="32"/>
      <c r="W16" s="32"/>
      <c r="X16" s="32"/>
      <c r="Y16" s="32"/>
      <c r="Z16" s="32"/>
      <c r="AA16" s="32"/>
      <c r="AB16" s="32"/>
      <c r="AC16" s="32"/>
      <c r="AD16" s="32"/>
    </row>
    <row r="17" spans="2:30" ht="13.5" x14ac:dyDescent="0.25"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 s="32"/>
      <c r="S17" s="32"/>
      <c r="T17" s="32"/>
      <c r="U17" s="32"/>
      <c r="V17" s="32"/>
      <c r="W17" s="32"/>
      <c r="X17" s="32"/>
      <c r="Y17" s="32"/>
      <c r="Z17" s="32"/>
      <c r="AA17" s="32"/>
      <c r="AB17" s="32"/>
      <c r="AC17" s="32"/>
      <c r="AD17" s="32"/>
    </row>
    <row r="18" spans="2:30" ht="13.5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 s="32"/>
      <c r="S18" s="32"/>
      <c r="T18" s="32"/>
      <c r="U18" s="32"/>
      <c r="V18" s="32"/>
      <c r="W18" s="32"/>
      <c r="X18" s="32"/>
      <c r="Y18" s="32"/>
      <c r="Z18" s="32"/>
      <c r="AA18" s="32"/>
      <c r="AB18" s="32"/>
      <c r="AC18" s="32"/>
      <c r="AD18" s="32"/>
    </row>
    <row r="19" spans="2:30" ht="13.5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 s="32"/>
      <c r="S19" s="32"/>
      <c r="T19" s="32"/>
      <c r="U19" s="32"/>
      <c r="V19" s="32"/>
      <c r="W19" s="32"/>
      <c r="X19" s="32"/>
      <c r="Y19" s="32"/>
      <c r="Z19" s="32"/>
      <c r="AA19" s="32"/>
      <c r="AB19" s="32"/>
      <c r="AC19" s="32"/>
      <c r="AD19" s="32"/>
    </row>
    <row r="20" spans="2:30" ht="13.5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 s="32"/>
      <c r="S20" s="32"/>
      <c r="T20" s="32"/>
      <c r="U20" s="32"/>
      <c r="V20" s="32"/>
      <c r="W20" s="32"/>
      <c r="X20" s="32"/>
      <c r="Y20" s="32"/>
      <c r="Z20" s="32"/>
      <c r="AA20" s="32"/>
      <c r="AB20" s="32"/>
      <c r="AC20" s="32"/>
      <c r="AD20" s="32"/>
    </row>
    <row r="21" spans="2:30" ht="13.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 s="32"/>
      <c r="S21" s="32"/>
      <c r="T21" s="32"/>
      <c r="U21" s="32"/>
      <c r="V21" s="32"/>
      <c r="W21" s="32"/>
      <c r="X21" s="32"/>
      <c r="Y21" s="32"/>
      <c r="Z21" s="32"/>
      <c r="AA21" s="32"/>
      <c r="AB21" s="32"/>
      <c r="AC21" s="32"/>
      <c r="AD21" s="32"/>
    </row>
    <row r="22" spans="2:30" ht="13.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 s="32"/>
      <c r="S22" s="32"/>
      <c r="T22" s="32"/>
      <c r="U22" s="32"/>
      <c r="V22" s="32"/>
      <c r="W22" s="32"/>
      <c r="X22" s="32"/>
      <c r="Y22" s="32"/>
      <c r="Z22" s="32"/>
      <c r="AA22" s="32"/>
      <c r="AB22" s="32"/>
      <c r="AC22" s="32"/>
      <c r="AD22" s="32"/>
    </row>
    <row r="23" spans="2:30" ht="13.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 s="32"/>
      <c r="S23" s="32"/>
      <c r="T23" s="32"/>
      <c r="U23" s="32"/>
      <c r="V23" s="32"/>
      <c r="W23" s="32"/>
      <c r="X23" s="32"/>
      <c r="Y23" s="32"/>
      <c r="Z23" s="32"/>
      <c r="AA23" s="32"/>
      <c r="AB23" s="32"/>
      <c r="AC23" s="32"/>
      <c r="AD23" s="32"/>
    </row>
    <row r="24" spans="2:30" ht="13.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 s="32"/>
      <c r="S24" s="32"/>
      <c r="T24" s="32"/>
      <c r="U24" s="32"/>
      <c r="V24" s="32"/>
      <c r="W24" s="32"/>
      <c r="X24" s="32"/>
      <c r="Y24" s="32"/>
      <c r="Z24" s="32"/>
      <c r="AA24" s="32"/>
      <c r="AB24" s="32"/>
      <c r="AC24" s="32"/>
      <c r="AD24" s="32"/>
    </row>
    <row r="25" spans="2:30" ht="13.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</row>
    <row r="26" spans="2:30" ht="13.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</row>
    <row r="27" spans="2:30" ht="13.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 s="32"/>
      <c r="S27" s="32"/>
      <c r="T27" s="32"/>
      <c r="U27" s="32"/>
      <c r="V27" s="32"/>
      <c r="W27" s="32"/>
      <c r="X27" s="32"/>
      <c r="Y27" s="32"/>
      <c r="Z27" s="32"/>
      <c r="AA27" s="32"/>
      <c r="AB27" s="32"/>
      <c r="AC27" s="32"/>
      <c r="AD27" s="32"/>
    </row>
    <row r="28" spans="2:30" ht="13.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 s="32"/>
      <c r="S28" s="32"/>
      <c r="T28" s="32"/>
      <c r="U28" s="32"/>
      <c r="V28" s="32"/>
      <c r="W28" s="32"/>
      <c r="X28" s="32"/>
      <c r="Y28" s="32"/>
      <c r="Z28" s="32"/>
      <c r="AA28" s="32"/>
      <c r="AB28" s="32"/>
      <c r="AC28" s="32"/>
      <c r="AD28" s="32"/>
    </row>
    <row r="29" spans="2:30" x14ac:dyDescent="0.25">
      <c r="B29" s="32"/>
      <c r="C29" s="32"/>
      <c r="D29" s="32"/>
      <c r="E29" s="32"/>
      <c r="F29" s="32"/>
      <c r="G29" s="32"/>
      <c r="H29" s="32"/>
      <c r="I29" s="32"/>
      <c r="J29" s="32"/>
      <c r="K29" s="32"/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2"/>
      <c r="W29" s="32"/>
      <c r="X29" s="32"/>
      <c r="Y29" s="32"/>
      <c r="Z29" s="32"/>
      <c r="AA29" s="32"/>
      <c r="AB29" s="32"/>
      <c r="AC29" s="32"/>
      <c r="AD29" s="32"/>
    </row>
    <row r="30" spans="2:30" x14ac:dyDescent="0.25"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</row>
    <row r="31" spans="2:30" x14ac:dyDescent="0.25"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2"/>
      <c r="W31" s="32"/>
      <c r="X31" s="32"/>
      <c r="Y31" s="32"/>
      <c r="Z31" s="32"/>
      <c r="AA31" s="32"/>
      <c r="AB31" s="32"/>
      <c r="AC31" s="32"/>
      <c r="AD31" s="32"/>
    </row>
    <row r="32" spans="2:30" x14ac:dyDescent="0.25"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2"/>
      <c r="P32" s="32"/>
      <c r="Q32" s="32"/>
      <c r="R32" s="32"/>
      <c r="S32" s="32"/>
      <c r="T32" s="32"/>
      <c r="U32" s="32"/>
      <c r="V32" s="32"/>
      <c r="W32" s="32"/>
      <c r="X32" s="32"/>
      <c r="Y32" s="32"/>
      <c r="Z32" s="32"/>
      <c r="AA32" s="32"/>
      <c r="AB32" s="32"/>
      <c r="AC32" s="32"/>
      <c r="AD32" s="32"/>
    </row>
    <row r="33" spans="2:30" x14ac:dyDescent="0.25"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2"/>
      <c r="W33" s="32"/>
      <c r="X33" s="32"/>
      <c r="Y33" s="32"/>
      <c r="Z33" s="32"/>
      <c r="AA33" s="32"/>
      <c r="AB33" s="32"/>
      <c r="AC33" s="32"/>
      <c r="AD33" s="32"/>
    </row>
    <row r="34" spans="2:30" x14ac:dyDescent="0.25"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2"/>
      <c r="W34" s="32"/>
      <c r="X34" s="32"/>
      <c r="Y34" s="32"/>
      <c r="Z34" s="32"/>
      <c r="AA34" s="32"/>
      <c r="AB34" s="32"/>
      <c r="AC34" s="32"/>
      <c r="AD34" s="32"/>
    </row>
    <row r="35" spans="2:30" x14ac:dyDescent="0.25">
      <c r="B35" s="32"/>
      <c r="C35" s="32"/>
      <c r="D35" s="32"/>
      <c r="E35" s="32"/>
      <c r="F35" s="32"/>
      <c r="G35" s="32"/>
      <c r="H35" s="32"/>
      <c r="I35" s="32"/>
      <c r="J35" s="32"/>
      <c r="K35" s="32"/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2"/>
      <c r="W35" s="32"/>
      <c r="X35" s="32"/>
      <c r="Y35" s="32"/>
      <c r="Z35" s="32"/>
      <c r="AA35" s="32"/>
      <c r="AB35" s="32"/>
      <c r="AC35" s="32"/>
      <c r="AD35" s="32"/>
    </row>
    <row r="36" spans="2:30" x14ac:dyDescent="0.25"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2"/>
      <c r="V36" s="32"/>
      <c r="W36" s="32"/>
      <c r="X36" s="32"/>
      <c r="Y36" s="32"/>
      <c r="Z36" s="32"/>
      <c r="AA36" s="32"/>
      <c r="AB36" s="32"/>
      <c r="AC36" s="32"/>
      <c r="AD36" s="32"/>
    </row>
    <row r="37" spans="2:30" x14ac:dyDescent="0.25">
      <c r="B37" s="32"/>
      <c r="C37" s="32"/>
      <c r="D37" s="32"/>
      <c r="E37" s="32"/>
      <c r="F37" s="32"/>
      <c r="G37" s="32"/>
      <c r="H37" s="32"/>
      <c r="I37" s="32"/>
      <c r="J37" s="32"/>
      <c r="K37" s="32"/>
      <c r="L37" s="32"/>
      <c r="M37" s="32"/>
      <c r="N37" s="32"/>
      <c r="O37" s="32"/>
      <c r="P37" s="32"/>
      <c r="Q37" s="32"/>
      <c r="R37" s="32"/>
      <c r="S37" s="32"/>
      <c r="T37" s="32"/>
      <c r="U37" s="32"/>
      <c r="V37" s="32"/>
      <c r="W37" s="32"/>
      <c r="X37" s="32"/>
      <c r="Y37" s="32"/>
      <c r="Z37" s="32"/>
      <c r="AA37" s="32"/>
      <c r="AB37" s="32"/>
      <c r="AC37" s="32"/>
      <c r="AD37" s="32"/>
    </row>
    <row r="38" spans="2:30" x14ac:dyDescent="0.25"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2"/>
      <c r="P38" s="32"/>
      <c r="Q38" s="32"/>
      <c r="R38" s="32"/>
      <c r="S38" s="32"/>
      <c r="T38" s="32"/>
      <c r="U38" s="32"/>
      <c r="V38" s="32"/>
      <c r="W38" s="32"/>
      <c r="X38" s="32"/>
      <c r="Y38" s="32"/>
      <c r="Z38" s="32"/>
      <c r="AA38" s="32"/>
      <c r="AB38" s="32"/>
      <c r="AC38" s="32"/>
      <c r="AD38" s="32"/>
    </row>
    <row r="39" spans="2:30" x14ac:dyDescent="0.25"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2"/>
      <c r="P39" s="32"/>
      <c r="Q39" s="32"/>
      <c r="R39" s="32"/>
      <c r="S39" s="32"/>
      <c r="T39" s="32"/>
      <c r="U39" s="32"/>
      <c r="V39" s="32"/>
      <c r="W39" s="32"/>
      <c r="X39" s="32"/>
      <c r="Y39" s="32"/>
      <c r="Z39" s="32"/>
      <c r="AA39" s="32"/>
      <c r="AB39" s="32"/>
      <c r="AC39" s="32"/>
      <c r="AD39" s="32"/>
    </row>
    <row r="40" spans="2:30" x14ac:dyDescent="0.25"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2"/>
      <c r="W40" s="32"/>
      <c r="X40" s="32"/>
      <c r="Y40" s="32"/>
      <c r="Z40" s="32"/>
      <c r="AA40" s="32"/>
      <c r="AB40" s="32"/>
      <c r="AC40" s="32"/>
      <c r="AD40" s="32"/>
    </row>
    <row r="41" spans="2:30" x14ac:dyDescent="0.25">
      <c r="B41" s="32"/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2"/>
      <c r="W41" s="32"/>
      <c r="X41" s="32"/>
      <c r="Y41" s="32"/>
      <c r="Z41" s="32"/>
      <c r="AA41" s="32"/>
      <c r="AB41" s="32"/>
      <c r="AC41" s="32"/>
      <c r="AD41" s="32"/>
    </row>
    <row r="42" spans="2:30" x14ac:dyDescent="0.25"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2"/>
      <c r="W42" s="32"/>
      <c r="X42" s="32"/>
      <c r="Y42" s="32"/>
      <c r="Z42" s="32"/>
      <c r="AA42" s="32"/>
      <c r="AB42" s="32"/>
      <c r="AC42" s="32"/>
      <c r="AD42" s="32"/>
    </row>
    <row r="43" spans="2:30" x14ac:dyDescent="0.25">
      <c r="B43" s="32"/>
      <c r="C43" s="32"/>
      <c r="D43" s="32"/>
      <c r="E43" s="32"/>
      <c r="F43" s="32"/>
      <c r="G43" s="32"/>
      <c r="H43" s="32"/>
      <c r="I43" s="32"/>
      <c r="J43" s="32"/>
      <c r="K43" s="32"/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2"/>
      <c r="W43" s="32"/>
      <c r="X43" s="32"/>
      <c r="Y43" s="32"/>
      <c r="Z43" s="32"/>
      <c r="AA43" s="32"/>
      <c r="AB43" s="32"/>
      <c r="AC43" s="32"/>
      <c r="AD43" s="32"/>
    </row>
    <row r="44" spans="2:30" x14ac:dyDescent="0.25"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2"/>
      <c r="W44" s="32"/>
      <c r="X44" s="32"/>
      <c r="Y44" s="32"/>
      <c r="Z44" s="32"/>
      <c r="AA44" s="32"/>
      <c r="AB44" s="32"/>
      <c r="AC44" s="32"/>
      <c r="AD44" s="32"/>
    </row>
    <row r="45" spans="2:30" x14ac:dyDescent="0.25"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2"/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</row>
    <row r="46" spans="2:30" x14ac:dyDescent="0.25"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2"/>
      <c r="P46" s="32"/>
      <c r="Q46" s="32"/>
      <c r="R46" s="32"/>
      <c r="S46" s="32"/>
      <c r="T46" s="32"/>
      <c r="U46" s="32"/>
      <c r="V46" s="32"/>
      <c r="W46" s="32"/>
      <c r="X46" s="32"/>
      <c r="Y46" s="32"/>
      <c r="Z46" s="32"/>
      <c r="AA46" s="32"/>
      <c r="AB46" s="32"/>
      <c r="AC46" s="32"/>
      <c r="AD46" s="32"/>
    </row>
    <row r="47" spans="2:30" x14ac:dyDescent="0.25"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2"/>
      <c r="P47" s="32"/>
      <c r="Q47" s="32"/>
      <c r="R47" s="32"/>
      <c r="S47" s="32"/>
      <c r="T47" s="32"/>
      <c r="U47" s="32"/>
      <c r="V47" s="32"/>
      <c r="W47" s="32"/>
      <c r="X47" s="32"/>
      <c r="Y47" s="32"/>
      <c r="Z47" s="32"/>
      <c r="AA47" s="32"/>
      <c r="AB47" s="32"/>
      <c r="AC47" s="32"/>
      <c r="AD47" s="32"/>
    </row>
    <row r="48" spans="2:30" x14ac:dyDescent="0.25"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2"/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</row>
    <row r="49" spans="2:30" x14ac:dyDescent="0.25"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  <c r="W49" s="32"/>
      <c r="X49" s="32"/>
      <c r="Y49" s="32"/>
      <c r="Z49" s="32"/>
      <c r="AA49" s="32"/>
      <c r="AB49" s="32"/>
      <c r="AC49" s="32"/>
      <c r="AD49" s="32"/>
    </row>
    <row r="50" spans="2:30" x14ac:dyDescent="0.25"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2"/>
      <c r="P50" s="32"/>
      <c r="Q50" s="32"/>
      <c r="R50" s="32"/>
      <c r="S50" s="32"/>
      <c r="T50" s="32"/>
      <c r="U50" s="32"/>
      <c r="V50" s="32"/>
      <c r="W50" s="32"/>
      <c r="X50" s="32"/>
      <c r="Y50" s="32"/>
      <c r="Z50" s="32"/>
      <c r="AA50" s="32"/>
      <c r="AB50" s="32"/>
      <c r="AC50" s="32"/>
      <c r="AD50" s="32"/>
    </row>
    <row r="51" spans="2:30" x14ac:dyDescent="0.25"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2"/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</row>
    <row r="52" spans="2:30" x14ac:dyDescent="0.25">
      <c r="B52" s="32"/>
      <c r="C52" s="32"/>
      <c r="D52" s="32"/>
      <c r="E52" s="32"/>
      <c r="F52" s="32"/>
      <c r="G52" s="32"/>
      <c r="H52" s="32"/>
      <c r="I52" s="32"/>
      <c r="J52" s="32"/>
      <c r="K52" s="32"/>
      <c r="L52" s="32"/>
      <c r="M52" s="32"/>
      <c r="N52" s="32"/>
      <c r="O52" s="32"/>
      <c r="P52" s="32"/>
      <c r="Q52" s="32"/>
      <c r="R52" s="32"/>
      <c r="S52" s="32"/>
      <c r="T52" s="32"/>
      <c r="U52" s="32"/>
      <c r="V52" s="32"/>
      <c r="W52" s="32"/>
      <c r="X52" s="32"/>
      <c r="Y52" s="32"/>
      <c r="Z52" s="32"/>
      <c r="AA52" s="32"/>
      <c r="AB52" s="32"/>
      <c r="AC52" s="32"/>
      <c r="AD52" s="32"/>
    </row>
    <row r="53" spans="2:30" x14ac:dyDescent="0.25"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32"/>
      <c r="P53" s="32"/>
      <c r="Q53" s="32"/>
      <c r="R53" s="32"/>
      <c r="S53" s="32"/>
      <c r="T53" s="32"/>
      <c r="U53" s="32"/>
      <c r="V53" s="32"/>
      <c r="W53" s="32"/>
      <c r="X53" s="32"/>
      <c r="Y53" s="32"/>
      <c r="Z53" s="32"/>
      <c r="AA53" s="32"/>
      <c r="AB53" s="32"/>
      <c r="AC53" s="32"/>
      <c r="AD53" s="32"/>
    </row>
    <row r="54" spans="2:30" x14ac:dyDescent="0.25"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2"/>
      <c r="P54" s="32"/>
      <c r="Q54" s="32"/>
      <c r="R54" s="32"/>
      <c r="S54" s="32"/>
      <c r="T54" s="32"/>
      <c r="U54" s="32"/>
      <c r="V54" s="32"/>
      <c r="W54" s="32"/>
      <c r="X54" s="32"/>
      <c r="Y54" s="32"/>
      <c r="Z54" s="32"/>
      <c r="AA54" s="32"/>
      <c r="AB54" s="32"/>
      <c r="AC54" s="32"/>
      <c r="AD54" s="32"/>
    </row>
    <row r="55" spans="2:30" x14ac:dyDescent="0.25"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2"/>
      <c r="P55" s="32"/>
      <c r="Q55" s="32"/>
      <c r="R55" s="32"/>
      <c r="S55" s="32"/>
      <c r="T55" s="32"/>
      <c r="U55" s="32"/>
      <c r="V55" s="32"/>
      <c r="W55" s="32"/>
      <c r="X55" s="32"/>
      <c r="Y55" s="32"/>
      <c r="Z55" s="32"/>
      <c r="AA55" s="32"/>
      <c r="AB55" s="32"/>
      <c r="AC55" s="32"/>
      <c r="AD55" s="32"/>
    </row>
    <row r="56" spans="2:30" x14ac:dyDescent="0.25"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2"/>
      <c r="P56" s="32"/>
      <c r="Q56" s="32"/>
      <c r="R56" s="32"/>
      <c r="S56" s="32"/>
      <c r="T56" s="32"/>
      <c r="U56" s="32"/>
      <c r="V56" s="32"/>
      <c r="W56" s="32"/>
      <c r="X56" s="32"/>
      <c r="Y56" s="32"/>
      <c r="Z56" s="32"/>
      <c r="AA56" s="32"/>
      <c r="AB56" s="32"/>
      <c r="AC56" s="32"/>
      <c r="AD56" s="32"/>
    </row>
    <row r="57" spans="2:30" x14ac:dyDescent="0.25">
      <c r="B57" s="32"/>
      <c r="C57" s="32"/>
      <c r="D57" s="32"/>
      <c r="E57" s="32"/>
      <c r="F57" s="32"/>
      <c r="G57" s="32"/>
      <c r="H57" s="32"/>
      <c r="I57" s="32"/>
      <c r="J57" s="32"/>
      <c r="K57" s="32"/>
      <c r="L57" s="32"/>
      <c r="M57" s="32"/>
      <c r="N57" s="32"/>
      <c r="O57" s="32"/>
      <c r="P57" s="32"/>
      <c r="Q57" s="32"/>
      <c r="R57" s="32"/>
      <c r="S57" s="32"/>
      <c r="T57" s="32"/>
      <c r="U57" s="32"/>
      <c r="V57" s="32"/>
      <c r="W57" s="32"/>
      <c r="X57" s="32"/>
      <c r="Y57" s="32"/>
      <c r="Z57" s="32"/>
      <c r="AA57" s="32"/>
      <c r="AB57" s="32"/>
      <c r="AC57" s="32"/>
      <c r="AD57" s="32"/>
    </row>
    <row r="58" spans="2:30" x14ac:dyDescent="0.25"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2"/>
      <c r="P58" s="32"/>
      <c r="Q58" s="32"/>
      <c r="R58" s="32"/>
      <c r="S58" s="32"/>
      <c r="T58" s="32"/>
      <c r="U58" s="32"/>
      <c r="V58" s="32"/>
      <c r="W58" s="32"/>
      <c r="X58" s="32"/>
      <c r="Y58" s="32"/>
      <c r="Z58" s="32"/>
      <c r="AA58" s="32"/>
      <c r="AB58" s="32"/>
      <c r="AC58" s="32"/>
      <c r="AD58" s="32"/>
    </row>
    <row r="59" spans="2:30" x14ac:dyDescent="0.25"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2"/>
      <c r="P59" s="32"/>
      <c r="Q59" s="32"/>
      <c r="R59" s="32"/>
      <c r="S59" s="32"/>
      <c r="T59" s="32"/>
      <c r="U59" s="32"/>
      <c r="V59" s="32"/>
      <c r="W59" s="32"/>
      <c r="X59" s="32"/>
      <c r="Y59" s="32"/>
      <c r="Z59" s="32"/>
      <c r="AA59" s="32"/>
      <c r="AB59" s="32"/>
      <c r="AC59" s="32"/>
      <c r="AD59" s="32"/>
    </row>
    <row r="60" spans="2:30" x14ac:dyDescent="0.25"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32"/>
      <c r="W60" s="32"/>
      <c r="X60" s="32"/>
      <c r="Y60" s="32"/>
      <c r="Z60" s="32"/>
      <c r="AA60" s="32"/>
      <c r="AB60" s="32"/>
      <c r="AC60" s="32"/>
      <c r="AD60" s="32"/>
    </row>
    <row r="61" spans="2:30" x14ac:dyDescent="0.25"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2"/>
      <c r="P61" s="32"/>
      <c r="Q61" s="32"/>
      <c r="R61" s="32"/>
      <c r="S61" s="32"/>
      <c r="T61" s="32"/>
      <c r="U61" s="32"/>
      <c r="V61" s="32"/>
      <c r="W61" s="32"/>
      <c r="X61" s="32"/>
      <c r="Y61" s="32"/>
      <c r="Z61" s="32"/>
      <c r="AA61" s="32"/>
      <c r="AB61" s="32"/>
      <c r="AC61" s="32"/>
      <c r="AD61" s="32"/>
    </row>
    <row r="62" spans="2:30" x14ac:dyDescent="0.25"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2"/>
      <c r="P62" s="32"/>
      <c r="Q62" s="32"/>
      <c r="R62" s="32"/>
      <c r="S62" s="32"/>
      <c r="T62" s="32"/>
      <c r="U62" s="32"/>
      <c r="V62" s="32"/>
      <c r="W62" s="32"/>
      <c r="X62" s="32"/>
      <c r="Y62" s="32"/>
      <c r="Z62" s="32"/>
      <c r="AA62" s="32"/>
      <c r="AB62" s="32"/>
      <c r="AC62" s="32"/>
      <c r="AD62" s="32"/>
    </row>
    <row r="63" spans="2:30" x14ac:dyDescent="0.25"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2"/>
      <c r="P63" s="32"/>
      <c r="Q63" s="32"/>
      <c r="R63" s="32"/>
      <c r="S63" s="32"/>
      <c r="T63" s="32"/>
      <c r="U63" s="32"/>
      <c r="V63" s="32"/>
      <c r="W63" s="32"/>
      <c r="X63" s="32"/>
      <c r="Y63" s="32"/>
      <c r="Z63" s="32"/>
      <c r="AA63" s="32"/>
      <c r="AB63" s="32"/>
      <c r="AC63" s="32"/>
      <c r="AD63" s="32"/>
    </row>
    <row r="64" spans="2:30" x14ac:dyDescent="0.25"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2"/>
      <c r="P64" s="32"/>
      <c r="Q64" s="32"/>
      <c r="R64" s="32"/>
      <c r="S64" s="32"/>
      <c r="T64" s="32"/>
      <c r="U64" s="32"/>
      <c r="V64" s="32"/>
      <c r="W64" s="32"/>
      <c r="X64" s="32"/>
      <c r="Y64" s="32"/>
      <c r="Z64" s="32"/>
      <c r="AA64" s="32"/>
      <c r="AB64" s="32"/>
      <c r="AC64" s="32"/>
      <c r="AD64" s="32"/>
    </row>
    <row r="65" spans="2:30" x14ac:dyDescent="0.25"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2"/>
      <c r="P65" s="32"/>
      <c r="Q65" s="32"/>
      <c r="R65" s="32"/>
      <c r="S65" s="32"/>
      <c r="T65" s="32"/>
      <c r="U65" s="32"/>
      <c r="V65" s="32"/>
      <c r="W65" s="32"/>
      <c r="X65" s="32"/>
      <c r="Y65" s="32"/>
      <c r="Z65" s="32"/>
      <c r="AA65" s="32"/>
      <c r="AB65" s="32"/>
      <c r="AC65" s="32"/>
      <c r="AD65" s="32"/>
    </row>
    <row r="66" spans="2:30" x14ac:dyDescent="0.25"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2"/>
      <c r="P66" s="32"/>
      <c r="Q66" s="32"/>
      <c r="R66" s="32"/>
      <c r="S66" s="32"/>
      <c r="T66" s="32"/>
      <c r="U66" s="32"/>
      <c r="V66" s="32"/>
      <c r="W66" s="32"/>
      <c r="X66" s="32"/>
      <c r="Y66" s="32"/>
      <c r="Z66" s="32"/>
      <c r="AA66" s="32"/>
      <c r="AB66" s="32"/>
      <c r="AC66" s="32"/>
      <c r="AD66" s="32"/>
    </row>
    <row r="67" spans="2:30" x14ac:dyDescent="0.25"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2"/>
      <c r="P67" s="32"/>
      <c r="Q67" s="32"/>
      <c r="R67" s="32"/>
      <c r="S67" s="32"/>
      <c r="T67" s="32"/>
      <c r="U67" s="32"/>
      <c r="V67" s="32"/>
      <c r="W67" s="32"/>
      <c r="X67" s="32"/>
      <c r="Y67" s="32"/>
      <c r="Z67" s="32"/>
      <c r="AA67" s="32"/>
      <c r="AB67" s="32"/>
      <c r="AC67" s="32"/>
      <c r="AD67" s="32"/>
    </row>
    <row r="68" spans="2:30" x14ac:dyDescent="0.25"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2"/>
      <c r="P68" s="32"/>
      <c r="Q68" s="32"/>
      <c r="R68" s="32"/>
      <c r="S68" s="32"/>
      <c r="T68" s="32"/>
      <c r="U68" s="32"/>
      <c r="V68" s="32"/>
      <c r="W68" s="32"/>
      <c r="X68" s="32"/>
      <c r="Y68" s="32"/>
      <c r="Z68" s="32"/>
      <c r="AA68" s="32"/>
      <c r="AB68" s="32"/>
      <c r="AC68" s="32"/>
      <c r="AD68" s="32"/>
    </row>
    <row r="69" spans="2:30" x14ac:dyDescent="0.25"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2"/>
      <c r="P69" s="32"/>
      <c r="Q69" s="32"/>
      <c r="R69" s="32"/>
      <c r="S69" s="32"/>
      <c r="T69" s="32"/>
      <c r="U69" s="32"/>
      <c r="V69" s="32"/>
      <c r="W69" s="32"/>
      <c r="X69" s="32"/>
      <c r="Y69" s="32"/>
      <c r="Z69" s="32"/>
      <c r="AA69" s="32"/>
      <c r="AB69" s="32"/>
      <c r="AC69" s="32"/>
      <c r="AD69" s="32"/>
    </row>
    <row r="70" spans="2:30" x14ac:dyDescent="0.25"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2"/>
      <c r="P70" s="32"/>
      <c r="Q70" s="32"/>
      <c r="R70" s="32"/>
      <c r="S70" s="32"/>
      <c r="T70" s="32"/>
      <c r="U70" s="32"/>
      <c r="V70" s="32"/>
      <c r="W70" s="32"/>
      <c r="X70" s="32"/>
      <c r="Y70" s="32"/>
      <c r="Z70" s="32"/>
      <c r="AA70" s="32"/>
      <c r="AB70" s="32"/>
      <c r="AC70" s="32"/>
      <c r="AD70" s="32"/>
    </row>
    <row r="71" spans="2:30" x14ac:dyDescent="0.25"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2"/>
      <c r="P71" s="32"/>
      <c r="Q71" s="32"/>
      <c r="R71" s="32"/>
      <c r="S71" s="32"/>
      <c r="T71" s="32"/>
      <c r="U71" s="32"/>
      <c r="V71" s="32"/>
      <c r="W71" s="32"/>
      <c r="X71" s="32"/>
      <c r="Y71" s="32"/>
      <c r="Z71" s="32"/>
      <c r="AA71" s="32"/>
      <c r="AB71" s="32"/>
      <c r="AC71" s="32"/>
      <c r="AD71" s="32"/>
    </row>
    <row r="72" spans="2:30" x14ac:dyDescent="0.25">
      <c r="B72" s="32"/>
      <c r="C72" s="32"/>
      <c r="D72" s="32"/>
      <c r="E72" s="32"/>
      <c r="F72" s="32"/>
      <c r="G72" s="32"/>
      <c r="H72" s="32"/>
      <c r="I72" s="32"/>
      <c r="J72" s="32"/>
      <c r="K72" s="32"/>
      <c r="L72" s="32"/>
      <c r="M72" s="32"/>
      <c r="N72" s="32"/>
      <c r="O72" s="32"/>
      <c r="P72" s="32"/>
      <c r="Q72" s="32"/>
      <c r="R72" s="32"/>
      <c r="S72" s="32"/>
      <c r="T72" s="32"/>
      <c r="U72" s="32"/>
      <c r="V72" s="32"/>
      <c r="W72" s="32"/>
      <c r="X72" s="32"/>
      <c r="Y72" s="32"/>
      <c r="Z72" s="32"/>
      <c r="AA72" s="32"/>
      <c r="AB72" s="32"/>
      <c r="AC72" s="32"/>
      <c r="AD72" s="32"/>
    </row>
    <row r="73" spans="2:30" x14ac:dyDescent="0.25">
      <c r="B73" s="32"/>
      <c r="C73" s="32"/>
      <c r="D73" s="32"/>
      <c r="E73" s="32"/>
      <c r="F73" s="32"/>
      <c r="G73" s="32"/>
      <c r="H73" s="32"/>
      <c r="I73" s="32"/>
      <c r="J73" s="32"/>
      <c r="K73" s="32"/>
      <c r="L73" s="32"/>
      <c r="M73" s="32"/>
      <c r="N73" s="32"/>
      <c r="O73" s="32"/>
      <c r="P73" s="32"/>
      <c r="Q73" s="32"/>
      <c r="R73" s="32"/>
      <c r="S73" s="32"/>
      <c r="T73" s="32"/>
      <c r="U73" s="32"/>
      <c r="V73" s="32"/>
      <c r="W73" s="32"/>
      <c r="X73" s="32"/>
      <c r="Y73" s="32"/>
      <c r="Z73" s="32"/>
      <c r="AA73" s="32"/>
      <c r="AB73" s="32"/>
      <c r="AC73" s="32"/>
      <c r="AD73" s="32"/>
    </row>
    <row r="74" spans="2:30" x14ac:dyDescent="0.25">
      <c r="B74" s="32"/>
      <c r="C74" s="32"/>
      <c r="D74" s="32"/>
      <c r="E74" s="32"/>
      <c r="F74" s="32"/>
      <c r="G74" s="32"/>
      <c r="H74" s="32"/>
      <c r="I74" s="32"/>
      <c r="J74" s="32"/>
      <c r="K74" s="32"/>
      <c r="L74" s="32"/>
      <c r="M74" s="32"/>
      <c r="N74" s="32"/>
      <c r="O74" s="32"/>
      <c r="P74" s="32"/>
      <c r="Q74" s="32"/>
      <c r="R74" s="32"/>
      <c r="S74" s="32"/>
      <c r="T74" s="32"/>
      <c r="U74" s="32"/>
      <c r="V74" s="32"/>
      <c r="W74" s="32"/>
      <c r="X74" s="32"/>
      <c r="Y74" s="32"/>
      <c r="Z74" s="32"/>
      <c r="AA74" s="32"/>
      <c r="AB74" s="32"/>
      <c r="AC74" s="32"/>
      <c r="AD74" s="32"/>
    </row>
    <row r="75" spans="2:30" x14ac:dyDescent="0.25"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32"/>
      <c r="W75" s="32"/>
      <c r="X75" s="32"/>
      <c r="Y75" s="32"/>
      <c r="Z75" s="32"/>
      <c r="AA75" s="32"/>
      <c r="AB75" s="32"/>
      <c r="AC75" s="32"/>
      <c r="AD75" s="32"/>
    </row>
    <row r="76" spans="2:30" x14ac:dyDescent="0.25">
      <c r="B76" s="32"/>
      <c r="C76" s="32"/>
      <c r="D76" s="32"/>
      <c r="E76" s="32"/>
      <c r="F76" s="32"/>
      <c r="G76" s="32"/>
      <c r="H76" s="32"/>
      <c r="I76" s="32"/>
      <c r="J76" s="32"/>
      <c r="K76" s="32"/>
      <c r="L76" s="32"/>
      <c r="M76" s="32"/>
      <c r="N76" s="32"/>
      <c r="O76" s="32"/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</row>
    <row r="77" spans="2:30" x14ac:dyDescent="0.25"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2"/>
      <c r="P77" s="32"/>
      <c r="Q77" s="32"/>
      <c r="R77" s="32"/>
      <c r="S77" s="32"/>
      <c r="T77" s="32"/>
      <c r="U77" s="32"/>
      <c r="V77" s="32"/>
      <c r="W77" s="32"/>
      <c r="X77" s="32"/>
      <c r="Y77" s="32"/>
      <c r="Z77" s="32"/>
      <c r="AA77" s="32"/>
      <c r="AB77" s="32"/>
      <c r="AC77" s="32"/>
      <c r="AD77" s="32"/>
    </row>
    <row r="78" spans="2:30" x14ac:dyDescent="0.25"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2"/>
      <c r="P78" s="32"/>
      <c r="Q78" s="32"/>
      <c r="R78" s="32"/>
      <c r="S78" s="32"/>
      <c r="T78" s="32"/>
      <c r="U78" s="32"/>
      <c r="V78" s="32"/>
      <c r="W78" s="32"/>
      <c r="X78" s="32"/>
      <c r="Y78" s="32"/>
      <c r="Z78" s="32"/>
      <c r="AA78" s="32"/>
      <c r="AB78" s="32"/>
      <c r="AC78" s="32"/>
      <c r="AD78" s="32"/>
    </row>
    <row r="79" spans="2:30" x14ac:dyDescent="0.25">
      <c r="B79" s="32"/>
      <c r="C79" s="32"/>
      <c r="D79" s="32"/>
      <c r="E79" s="32"/>
      <c r="F79" s="32"/>
      <c r="G79" s="32"/>
      <c r="H79" s="32"/>
      <c r="I79" s="32"/>
      <c r="J79" s="32"/>
      <c r="K79" s="32"/>
      <c r="L79" s="32"/>
      <c r="M79" s="32"/>
      <c r="N79" s="32"/>
      <c r="O79" s="32"/>
      <c r="P79" s="32"/>
      <c r="Q79" s="32"/>
      <c r="R79" s="32"/>
      <c r="S79" s="32"/>
      <c r="T79" s="32"/>
      <c r="U79" s="32"/>
      <c r="V79" s="32"/>
      <c r="W79" s="32"/>
      <c r="X79" s="32"/>
      <c r="Y79" s="32"/>
      <c r="Z79" s="32"/>
      <c r="AA79" s="32"/>
      <c r="AB79" s="32"/>
      <c r="AC79" s="32"/>
      <c r="AD79" s="32"/>
    </row>
    <row r="80" spans="2:30" x14ac:dyDescent="0.25"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32"/>
      <c r="P80" s="32"/>
      <c r="Q80" s="32"/>
      <c r="R80" s="32"/>
      <c r="S80" s="32"/>
      <c r="T80" s="32"/>
      <c r="U80" s="32"/>
      <c r="V80" s="32"/>
      <c r="W80" s="32"/>
      <c r="X80" s="32"/>
      <c r="Y80" s="32"/>
      <c r="Z80" s="32"/>
      <c r="AA80" s="32"/>
      <c r="AB80" s="32"/>
      <c r="AC80" s="32"/>
      <c r="AD80" s="32"/>
    </row>
    <row r="81" spans="2:30" x14ac:dyDescent="0.25"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2"/>
      <c r="P81" s="32"/>
      <c r="Q81" s="32"/>
      <c r="R81" s="32"/>
      <c r="S81" s="32"/>
      <c r="T81" s="32"/>
      <c r="U81" s="32"/>
      <c r="V81" s="32"/>
      <c r="W81" s="32"/>
      <c r="X81" s="32"/>
      <c r="Y81" s="32"/>
      <c r="Z81" s="32"/>
      <c r="AA81" s="32"/>
      <c r="AB81" s="32"/>
      <c r="AC81" s="32"/>
      <c r="AD81" s="32"/>
    </row>
    <row r="82" spans="2:30" x14ac:dyDescent="0.25"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2"/>
      <c r="P82" s="32"/>
      <c r="Q82" s="32"/>
      <c r="R82" s="32"/>
      <c r="S82" s="32"/>
      <c r="T82" s="32"/>
      <c r="U82" s="32"/>
      <c r="V82" s="32"/>
      <c r="W82" s="32"/>
      <c r="X82" s="32"/>
      <c r="Y82" s="32"/>
      <c r="Z82" s="32"/>
      <c r="AA82" s="32"/>
      <c r="AB82" s="32"/>
      <c r="AC82" s="32"/>
      <c r="AD82" s="32"/>
    </row>
    <row r="83" spans="2:30" x14ac:dyDescent="0.25"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2"/>
      <c r="P83" s="32"/>
      <c r="Q83" s="32"/>
      <c r="R83" s="32"/>
      <c r="S83" s="32"/>
      <c r="T83" s="32"/>
      <c r="U83" s="32"/>
      <c r="V83" s="32"/>
      <c r="W83" s="32"/>
      <c r="X83" s="32"/>
      <c r="Y83" s="32"/>
      <c r="Z83" s="32"/>
      <c r="AA83" s="32"/>
      <c r="AB83" s="32"/>
      <c r="AC83" s="32"/>
      <c r="AD83" s="32"/>
    </row>
    <row r="84" spans="2:30" x14ac:dyDescent="0.25"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2"/>
      <c r="P84" s="32"/>
      <c r="Q84" s="32"/>
      <c r="R84" s="32"/>
      <c r="S84" s="32"/>
      <c r="T84" s="32"/>
      <c r="U84" s="32"/>
      <c r="V84" s="32"/>
      <c r="W84" s="32"/>
      <c r="X84" s="32"/>
      <c r="Y84" s="32"/>
      <c r="Z84" s="32"/>
      <c r="AA84" s="32"/>
      <c r="AB84" s="32"/>
      <c r="AC84" s="32"/>
      <c r="AD84" s="32"/>
    </row>
    <row r="85" spans="2:30" x14ac:dyDescent="0.25"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2"/>
      <c r="P85" s="32"/>
      <c r="Q85" s="32"/>
      <c r="R85" s="32"/>
      <c r="S85" s="32"/>
      <c r="T85" s="32"/>
      <c r="U85" s="32"/>
      <c r="V85" s="32"/>
      <c r="W85" s="32"/>
      <c r="X85" s="32"/>
      <c r="Y85" s="32"/>
      <c r="Z85" s="32"/>
      <c r="AA85" s="32"/>
      <c r="AB85" s="32"/>
      <c r="AC85" s="32"/>
      <c r="AD85" s="32"/>
    </row>
    <row r="86" spans="2:30" x14ac:dyDescent="0.25"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2"/>
      <c r="P86" s="32"/>
      <c r="Q86" s="32"/>
      <c r="R86" s="32"/>
      <c r="S86" s="32"/>
      <c r="T86" s="32"/>
      <c r="U86" s="32"/>
      <c r="V86" s="32"/>
      <c r="W86" s="32"/>
      <c r="X86" s="32"/>
      <c r="Y86" s="32"/>
      <c r="Z86" s="32"/>
      <c r="AA86" s="32"/>
      <c r="AB86" s="32"/>
      <c r="AC86" s="32"/>
      <c r="AD86" s="32"/>
    </row>
    <row r="87" spans="2:30" x14ac:dyDescent="0.25"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B87" s="32"/>
      <c r="AC87" s="32"/>
      <c r="AD87" s="32"/>
    </row>
    <row r="88" spans="2:30" x14ac:dyDescent="0.25"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B88" s="32"/>
      <c r="AC88" s="32"/>
      <c r="AD88" s="32"/>
    </row>
    <row r="89" spans="2:30" x14ac:dyDescent="0.25"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B89" s="32"/>
      <c r="AC89" s="32"/>
      <c r="AD89" s="32"/>
    </row>
    <row r="90" spans="2:30" x14ac:dyDescent="0.25"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B90" s="32"/>
      <c r="AC90" s="32"/>
      <c r="AD90" s="32"/>
    </row>
    <row r="91" spans="2:30" x14ac:dyDescent="0.25"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B91" s="32"/>
      <c r="AC91" s="32"/>
      <c r="AD91" s="32"/>
    </row>
    <row r="92" spans="2:30" x14ac:dyDescent="0.25"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B92" s="32"/>
      <c r="AC92" s="32"/>
      <c r="AD92" s="32"/>
    </row>
    <row r="93" spans="2:30" x14ac:dyDescent="0.25"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B93" s="32"/>
      <c r="AC93" s="32"/>
      <c r="AD93" s="32"/>
    </row>
    <row r="94" spans="2:30" x14ac:dyDescent="0.25">
      <c r="B94" s="32"/>
      <c r="C94" s="32"/>
      <c r="D94" s="32"/>
      <c r="E94" s="32"/>
      <c r="F94" s="32"/>
      <c r="G94" s="32"/>
      <c r="H94" s="32"/>
      <c r="I94" s="32"/>
      <c r="J94" s="32"/>
      <c r="K94" s="32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B94" s="32"/>
      <c r="AC94" s="32"/>
      <c r="AD94" s="32"/>
    </row>
    <row r="95" spans="2:30" x14ac:dyDescent="0.25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  <c r="AC95" s="32"/>
      <c r="AD95" s="32"/>
    </row>
    <row r="96" spans="2:30" x14ac:dyDescent="0.25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  <c r="AC96" s="32"/>
      <c r="AD96" s="32"/>
    </row>
    <row r="97" spans="2:30" x14ac:dyDescent="0.25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  <c r="AC97" s="32"/>
      <c r="AD97" s="32"/>
    </row>
    <row r="98" spans="2:30" x14ac:dyDescent="0.25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  <c r="AC98" s="32"/>
      <c r="AD98" s="32"/>
    </row>
    <row r="99" spans="2:30" x14ac:dyDescent="0.25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  <c r="AC99" s="32"/>
      <c r="AD99" s="32"/>
    </row>
    <row r="100" spans="2:30" x14ac:dyDescent="0.25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  <c r="AC100" s="32"/>
      <c r="AD100" s="32"/>
    </row>
  </sheetData>
  <sheetProtection password="C760" sheet="1" objects="1" scenarios="1" pivotTables="0"/>
  <phoneticPr fontId="6" type="noConversion"/>
  <conditionalFormatting sqref="J9:AD10">
    <cfRule type="expression" dxfId="551" priority="2" stopIfTrue="1">
      <formula>J$10&lt;&gt;""</formula>
    </cfRule>
    <cfRule type="expression" dxfId="550" priority="3" stopIfTrue="1">
      <formula>J$10=""</formula>
    </cfRule>
  </conditionalFormatting>
  <conditionalFormatting sqref="J7:AD8">
    <cfRule type="expression" dxfId="549" priority="4" stopIfTrue="1">
      <formula>J$10&lt;&gt;""</formula>
    </cfRule>
    <cfRule type="expression" dxfId="548" priority="5" stopIfTrue="1">
      <formula>J$10=""</formula>
    </cfRule>
  </conditionalFormatting>
  <conditionalFormatting sqref="J6:AD6">
    <cfRule type="expression" dxfId="547" priority="6" stopIfTrue="1">
      <formula>J$10&lt;&gt;""</formula>
    </cfRule>
    <cfRule type="expression" dxfId="546" priority="7" stopIfTrue="1">
      <formula>J$10=""</formula>
    </cfRule>
  </conditionalFormatting>
  <conditionalFormatting sqref="J2:AD4">
    <cfRule type="expression" dxfId="545" priority="8" stopIfTrue="1">
      <formula>J$10&lt;&gt;""</formula>
    </cfRule>
    <cfRule type="expression" dxfId="544" priority="9" stopIfTrue="1">
      <formula>J$10=""</formula>
    </cfRule>
  </conditionalFormatting>
  <conditionalFormatting sqref="B11:B99 D11:I99">
    <cfRule type="expression" dxfId="543" priority="10" stopIfTrue="1">
      <formula>RIGHT($B11,1)="0"</formula>
    </cfRule>
    <cfRule type="expression" dxfId="542" priority="11" stopIfTrue="1">
      <formula>B11&lt;&gt;""</formula>
    </cfRule>
    <cfRule type="expression" dxfId="541" priority="12" stopIfTrue="1">
      <formula>$I11&lt;&gt;""</formula>
    </cfRule>
  </conditionalFormatting>
  <conditionalFormatting sqref="C11:C99">
    <cfRule type="expression" dxfId="540" priority="13" stopIfTrue="1">
      <formula>RIGHT($B11,1)="0"</formula>
    </cfRule>
    <cfRule type="expression" dxfId="539" priority="14" stopIfTrue="1">
      <formula>C11&lt;&gt;""</formula>
    </cfRule>
    <cfRule type="expression" dxfId="538" priority="15" stopIfTrue="1">
      <formula>$I11&lt;&gt;""</formula>
    </cfRule>
  </conditionalFormatting>
  <conditionalFormatting sqref="B10 C9:I10">
    <cfRule type="expression" dxfId="537" priority="16" stopIfTrue="1">
      <formula>TRUE</formula>
    </cfRule>
  </conditionalFormatting>
  <conditionalFormatting sqref="B9">
    <cfRule type="expression" dxfId="536" priority="17" stopIfTrue="1">
      <formula>TRUE</formula>
    </cfRule>
  </conditionalFormatting>
  <conditionalFormatting sqref="B100:I100">
    <cfRule type="expression" dxfId="535" priority="18" stopIfTrue="1">
      <formula>RIGHT($B100,1)="0"</formula>
    </cfRule>
    <cfRule type="expression" dxfId="534" priority="19" stopIfTrue="1">
      <formula>B100&lt;&gt;""</formula>
    </cfRule>
    <cfRule type="expression" dxfId="533" priority="20" stopIfTrue="1">
      <formula>$I100&lt;&gt;""</formula>
    </cfRule>
  </conditionalFormatting>
  <conditionalFormatting sqref="J29:AD100 R11:AD28">
    <cfRule type="expression" dxfId="532" priority="21" stopIfTrue="1">
      <formula>AND(RIGHT($B11,1)="0",J$10&lt;&gt;"")</formula>
    </cfRule>
    <cfRule type="expression" dxfId="531" priority="22" stopIfTrue="1">
      <formula>AND($I11&lt;&gt;"",J$10&lt;&gt;"")</formula>
    </cfRule>
    <cfRule type="expression" dxfId="530" priority="23" stopIfTrue="1">
      <formula>OR($I11="",J$10="")</formula>
    </cfRule>
  </conditionalFormatting>
  <conditionalFormatting pivot="1" sqref="J11:Q13">
    <cfRule type="expression" dxfId="529" priority="1" stopIfTrue="1">
      <formula>$J$11&lt;&gt;""</formula>
    </cfRule>
  </conditionalFormatting>
  <pageMargins left="0.39370078740157483" right="0" top="0.59055118110236227" bottom="0.98425196850393704" header="0" footer="0.51181102362204722"/>
  <pageSetup paperSize="9" orientation="landscape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 enableFormatConditionsCalculation="0">
    <tabColor indexed="42"/>
  </sheetPr>
  <dimension ref="A1:AB100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8.5703125" style="28" hidden="1" customWidth="1"/>
    <col min="3" max="3" width="35.85546875" style="28" customWidth="1"/>
    <col min="4" max="4" width="12.140625" style="28" hidden="1" customWidth="1"/>
    <col min="5" max="5" width="16.28515625" style="28" hidden="1" customWidth="1"/>
    <col min="6" max="6" width="12.5703125" style="28" hidden="1" customWidth="1"/>
    <col min="7" max="7" width="10.140625" style="25" customWidth="1"/>
    <col min="8" max="8" width="7.42578125" style="25" customWidth="1"/>
    <col min="9" max="9" width="10.7109375" style="25" customWidth="1"/>
    <col min="10" max="10" width="8.85546875" style="25" customWidth="1"/>
    <col min="11" max="11" width="9.28515625" style="25" customWidth="1"/>
    <col min="12" max="12" width="9.140625" style="25" customWidth="1"/>
    <col min="13" max="13" width="8.85546875" style="25" customWidth="1"/>
    <col min="14" max="14" width="8.28515625" style="25" customWidth="1"/>
    <col min="15" max="15" width="8.140625" style="25" customWidth="1"/>
    <col min="16" max="17" width="8.28515625" style="25" customWidth="1"/>
    <col min="18" max="18" width="8.140625" style="25" customWidth="1"/>
    <col min="19" max="28" width="6.140625" style="25" customWidth="1"/>
    <col min="29" max="16384" width="9.140625" style="25"/>
  </cols>
  <sheetData>
    <row r="1" spans="1:28" s="4" customFormat="1" ht="7.5" customHeight="1" x14ac:dyDescent="0.2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</row>
    <row r="2" spans="1:28" s="4" customFormat="1" ht="13.5" customHeight="1" x14ac:dyDescent="0.2">
      <c r="A2" s="5"/>
      <c r="B2" s="140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47"/>
      <c r="V2" s="47"/>
      <c r="W2" s="47"/>
      <c r="X2" s="47"/>
      <c r="Y2" s="47"/>
      <c r="Z2" s="47"/>
      <c r="AA2" s="47"/>
      <c r="AB2" s="47"/>
    </row>
    <row r="3" spans="1:28" s="4" customFormat="1" ht="13.5" customHeight="1" x14ac:dyDescent="0.2">
      <c r="A3" s="5"/>
      <c r="B3" s="140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47"/>
      <c r="V3" s="47"/>
      <c r="W3" s="47"/>
      <c r="X3" s="47"/>
      <c r="Y3" s="47"/>
      <c r="Z3" s="47"/>
      <c r="AA3" s="47"/>
      <c r="AB3" s="47"/>
    </row>
    <row r="4" spans="1:28" s="4" customFormat="1" ht="12.75" customHeight="1" x14ac:dyDescent="0.2">
      <c r="A4" s="5"/>
      <c r="B4" s="140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47"/>
      <c r="V4" s="47"/>
      <c r="W4" s="47"/>
      <c r="X4" s="47"/>
      <c r="Y4" s="47"/>
      <c r="Z4" s="47"/>
      <c r="AA4" s="47"/>
      <c r="AB4" s="47"/>
    </row>
    <row r="5" spans="1:28" s="4" customFormat="1" ht="4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</row>
    <row r="6" spans="1:28" s="4" customFormat="1" ht="3.75" customHeight="1" x14ac:dyDescent="0.2">
      <c r="A6" s="5"/>
      <c r="B6" s="40"/>
      <c r="C6" s="40"/>
      <c r="D6" s="40"/>
      <c r="E6" s="40"/>
      <c r="F6" s="40"/>
      <c r="G6" s="40"/>
      <c r="H6" s="40"/>
      <c r="I6" s="40"/>
      <c r="J6" s="40"/>
      <c r="K6" s="40"/>
      <c r="L6" s="40"/>
      <c r="M6" s="40"/>
      <c r="N6" s="40"/>
      <c r="O6" s="40"/>
      <c r="P6" s="40"/>
      <c r="Q6" s="40"/>
      <c r="R6" s="40"/>
      <c r="S6" s="40"/>
      <c r="T6" s="40"/>
      <c r="U6" s="40"/>
      <c r="V6" s="40"/>
      <c r="W6" s="40"/>
      <c r="X6" s="40"/>
      <c r="Y6" s="40"/>
      <c r="Z6" s="40"/>
      <c r="AA6" s="40"/>
      <c r="AB6" s="40"/>
    </row>
    <row r="7" spans="1:28" s="43" customFormat="1" ht="10.5" customHeight="1" x14ac:dyDescent="0.25">
      <c r="A7" s="42"/>
      <c r="B7" s="41"/>
      <c r="C7" s="138" t="str">
        <f ca="1">CONCATENATE("Price List applicable for ",Data!A9,". Effective from ",Data!A11,". ")</f>
        <v xml:space="preserve">Price List applicable for Russian Federation. Effective from April 1st 2014. </v>
      </c>
      <c r="D7" s="41"/>
      <c r="E7" s="41"/>
      <c r="F7" s="41"/>
      <c r="G7" s="41"/>
      <c r="H7" s="41"/>
      <c r="I7" s="41"/>
      <c r="J7" s="41"/>
      <c r="K7" s="321"/>
      <c r="L7" s="321"/>
      <c r="M7" s="321"/>
      <c r="N7" s="321"/>
      <c r="O7" s="321"/>
      <c r="P7" s="321"/>
      <c r="Q7" s="321"/>
      <c r="R7" s="45"/>
      <c r="S7" s="45"/>
      <c r="T7" s="45"/>
      <c r="U7" s="45"/>
      <c r="V7" s="45"/>
      <c r="W7" s="45"/>
      <c r="X7" s="45"/>
      <c r="Y7" s="45"/>
      <c r="Z7" s="45"/>
      <c r="AA7" s="45"/>
      <c r="AB7" s="45"/>
    </row>
    <row r="8" spans="1:28" s="44" customFormat="1" ht="10.5" customHeight="1" x14ac:dyDescent="0.25">
      <c r="B8" s="45"/>
      <c r="C8" s="139" t="str">
        <f ca="1">CONCATENATE(Data!A5,". ",Data!A7)</f>
        <v>Kaspersky Lab. 10 Geroev Panfilovtsev St. Moscow, 125363. sales@kaspersky.com</v>
      </c>
      <c r="D8" s="45"/>
      <c r="E8" s="45"/>
      <c r="F8" s="45"/>
      <c r="G8" s="45"/>
      <c r="H8" s="45"/>
      <c r="I8" s="45"/>
      <c r="J8" s="41"/>
      <c r="K8" s="321"/>
      <c r="L8" s="321"/>
      <c r="M8" s="321"/>
      <c r="N8" s="321"/>
      <c r="O8" s="321"/>
      <c r="P8" s="321"/>
      <c r="Q8" s="321"/>
      <c r="R8" s="45"/>
      <c r="S8" s="45"/>
      <c r="T8" s="45"/>
      <c r="U8" s="45"/>
      <c r="V8" s="45"/>
      <c r="W8" s="45"/>
      <c r="X8" s="45"/>
      <c r="Y8" s="45"/>
      <c r="Z8" s="45"/>
      <c r="AA8" s="45"/>
      <c r="AB8" s="45"/>
    </row>
    <row r="9" spans="1:28" s="32" customFormat="1" ht="13.5" x14ac:dyDescent="0.25">
      <c r="B9" s="287" t="s">
        <v>239</v>
      </c>
      <c r="C9" s="288"/>
      <c r="D9" s="288"/>
      <c r="E9" s="288"/>
      <c r="F9" s="288"/>
      <c r="G9" s="288"/>
      <c r="H9" s="288"/>
      <c r="I9" s="288"/>
      <c r="J9" s="32" t="s">
        <v>234</v>
      </c>
      <c r="K9" s="281"/>
      <c r="L9" s="281"/>
      <c r="M9" s="281"/>
      <c r="N9" s="281"/>
      <c r="O9" s="281"/>
      <c r="P9" s="281"/>
      <c r="Q9" s="281"/>
      <c r="R9" s="264"/>
      <c r="S9"/>
      <c r="T9"/>
      <c r="U9"/>
      <c r="V9"/>
    </row>
    <row r="10" spans="1:28" s="32" customFormat="1" ht="51" x14ac:dyDescent="0.25">
      <c r="B10" s="287" t="s">
        <v>130</v>
      </c>
      <c r="C10" s="289" t="s">
        <v>131</v>
      </c>
      <c r="D10" s="289" t="s">
        <v>132</v>
      </c>
      <c r="E10" s="289" t="s">
        <v>233</v>
      </c>
      <c r="F10" s="289" t="s">
        <v>232</v>
      </c>
      <c r="G10" s="289" t="s">
        <v>134</v>
      </c>
      <c r="H10" s="289" t="s">
        <v>237</v>
      </c>
      <c r="I10" s="289" t="s">
        <v>136</v>
      </c>
      <c r="J10" s="291" t="s">
        <v>40</v>
      </c>
      <c r="K10" s="292" t="s">
        <v>461</v>
      </c>
      <c r="L10" s="292" t="s">
        <v>44</v>
      </c>
      <c r="M10" s="292" t="s">
        <v>1893</v>
      </c>
      <c r="N10" s="292" t="s">
        <v>334</v>
      </c>
      <c r="O10" s="292" t="s">
        <v>49</v>
      </c>
      <c r="P10" s="292" t="s">
        <v>227</v>
      </c>
      <c r="Q10" s="292" t="s">
        <v>51</v>
      </c>
      <c r="R10" s="292" t="s">
        <v>53</v>
      </c>
      <c r="S10"/>
      <c r="T10"/>
      <c r="U10"/>
      <c r="V10"/>
      <c r="W10" s="33"/>
      <c r="X10" s="33"/>
      <c r="Y10" s="33"/>
      <c r="Z10" s="33"/>
      <c r="AA10" s="33"/>
      <c r="AB10" s="33"/>
    </row>
    <row r="11" spans="1:28" ht="13.5" x14ac:dyDescent="0.25">
      <c r="B11" s="26">
        <v>7700</v>
      </c>
      <c r="C11" s="261" t="s">
        <v>1873</v>
      </c>
      <c r="D11" s="261" t="s">
        <v>161</v>
      </c>
      <c r="E11" s="261" t="s">
        <v>161</v>
      </c>
      <c r="F11" s="261" t="s">
        <v>161</v>
      </c>
      <c r="G11" s="261" t="s">
        <v>161</v>
      </c>
      <c r="H11" s="261" t="s">
        <v>161</v>
      </c>
      <c r="I11" s="261" t="s">
        <v>161</v>
      </c>
      <c r="J11" s="267"/>
      <c r="K11" s="267"/>
      <c r="L11" s="267"/>
      <c r="M11" s="267"/>
      <c r="N11" s="267"/>
      <c r="O11" s="267"/>
      <c r="P11" s="267"/>
      <c r="Q11" s="267"/>
      <c r="R11" s="267"/>
      <c r="S11"/>
      <c r="T11"/>
      <c r="U11"/>
      <c r="V11"/>
      <c r="W11" s="32"/>
      <c r="X11" s="32"/>
      <c r="Y11" s="32"/>
      <c r="Z11" s="32"/>
      <c r="AA11" s="32"/>
      <c r="AB11" s="32"/>
    </row>
    <row r="12" spans="1:28" ht="13.5" x14ac:dyDescent="0.25">
      <c r="B12" s="267">
        <v>7701</v>
      </c>
      <c r="C12" s="261" t="s">
        <v>1876</v>
      </c>
      <c r="D12" s="261" t="s">
        <v>1877</v>
      </c>
      <c r="E12" s="261" t="s">
        <v>48</v>
      </c>
      <c r="F12" s="261" t="s">
        <v>1877</v>
      </c>
      <c r="G12" s="261" t="s">
        <v>208</v>
      </c>
      <c r="H12" s="261" t="s">
        <v>41</v>
      </c>
      <c r="I12" s="261" t="s">
        <v>1880</v>
      </c>
      <c r="J12" s="267">
        <v>653400</v>
      </c>
      <c r="K12" s="267">
        <v>341000</v>
      </c>
      <c r="L12" s="267">
        <v>236500</v>
      </c>
      <c r="M12" s="267">
        <v>198000</v>
      </c>
      <c r="N12" s="267">
        <v>165000</v>
      </c>
      <c r="O12" s="267">
        <v>148500</v>
      </c>
      <c r="P12" s="267">
        <v>139700</v>
      </c>
      <c r="Q12" s="267">
        <v>137500</v>
      </c>
      <c r="R12" s="267">
        <v>132000</v>
      </c>
      <c r="S12"/>
      <c r="T12"/>
      <c r="U12"/>
      <c r="V12"/>
      <c r="W12" s="32"/>
      <c r="X12" s="32"/>
      <c r="Y12" s="32"/>
      <c r="Z12" s="32"/>
      <c r="AA12" s="32"/>
      <c r="AB12" s="32"/>
    </row>
    <row r="13" spans="1:28" ht="13.5" x14ac:dyDescent="0.25">
      <c r="B13" s="267">
        <v>7702</v>
      </c>
      <c r="C13" s="261" t="s">
        <v>1919</v>
      </c>
      <c r="D13" s="261" t="s">
        <v>1877</v>
      </c>
      <c r="E13" s="261" t="s">
        <v>48</v>
      </c>
      <c r="F13" s="261" t="s">
        <v>1877</v>
      </c>
      <c r="G13" s="261" t="s">
        <v>208</v>
      </c>
      <c r="H13" s="261" t="s">
        <v>41</v>
      </c>
      <c r="I13" s="261" t="s">
        <v>1921</v>
      </c>
      <c r="J13" s="267">
        <v>1009800</v>
      </c>
      <c r="K13" s="267">
        <v>528000</v>
      </c>
      <c r="L13" s="267">
        <v>366300</v>
      </c>
      <c r="M13" s="267">
        <v>306900</v>
      </c>
      <c r="N13" s="267">
        <v>256300</v>
      </c>
      <c r="O13" s="267">
        <v>231000</v>
      </c>
      <c r="P13" s="267">
        <v>217800</v>
      </c>
      <c r="Q13" s="267">
        <v>214500</v>
      </c>
      <c r="R13" s="267">
        <v>206800</v>
      </c>
      <c r="S13"/>
      <c r="T13"/>
      <c r="U13"/>
      <c r="V13"/>
      <c r="W13" s="32"/>
      <c r="X13" s="32"/>
      <c r="Y13" s="32"/>
      <c r="Z13" s="32"/>
      <c r="AA13" s="32"/>
      <c r="AB13" s="32"/>
    </row>
    <row r="14" spans="1:28" ht="13.5" x14ac:dyDescent="0.25">
      <c r="B14" s="267">
        <v>7703</v>
      </c>
      <c r="C14" s="261" t="s">
        <v>1950</v>
      </c>
      <c r="D14" s="261" t="s">
        <v>1877</v>
      </c>
      <c r="E14" s="261" t="s">
        <v>48</v>
      </c>
      <c r="F14" s="261" t="s">
        <v>1877</v>
      </c>
      <c r="G14" s="261" t="s">
        <v>208</v>
      </c>
      <c r="H14" s="261" t="s">
        <v>41</v>
      </c>
      <c r="I14" s="261" t="s">
        <v>1952</v>
      </c>
      <c r="J14" s="267">
        <v>1425600</v>
      </c>
      <c r="K14" s="267">
        <v>744700</v>
      </c>
      <c r="L14" s="267">
        <v>517000</v>
      </c>
      <c r="M14" s="267">
        <v>433400</v>
      </c>
      <c r="N14" s="267">
        <v>361900</v>
      </c>
      <c r="O14" s="267">
        <v>326700</v>
      </c>
      <c r="P14" s="267">
        <v>308000</v>
      </c>
      <c r="Q14" s="267">
        <v>303600</v>
      </c>
      <c r="R14" s="267">
        <v>291500</v>
      </c>
      <c r="S14"/>
      <c r="T14"/>
      <c r="U14"/>
      <c r="V14"/>
      <c r="W14" s="32"/>
      <c r="X14" s="32"/>
      <c r="Y14" s="32"/>
      <c r="Z14" s="32"/>
      <c r="AA14" s="32"/>
      <c r="AB14" s="32"/>
    </row>
    <row r="15" spans="1:28" ht="13.5" x14ac:dyDescent="0.25">
      <c r="B15" s="267">
        <v>7704</v>
      </c>
      <c r="C15" s="261" t="s">
        <v>1981</v>
      </c>
      <c r="D15" s="261" t="s">
        <v>1877</v>
      </c>
      <c r="E15" s="261" t="s">
        <v>48</v>
      </c>
      <c r="F15" s="261" t="s">
        <v>1877</v>
      </c>
      <c r="G15" s="261" t="s">
        <v>208</v>
      </c>
      <c r="H15" s="261" t="s">
        <v>41</v>
      </c>
      <c r="I15" s="261" t="s">
        <v>1983</v>
      </c>
      <c r="J15" s="267">
        <v>2138400</v>
      </c>
      <c r="K15" s="267">
        <v>1116500</v>
      </c>
      <c r="L15" s="267">
        <v>774400</v>
      </c>
      <c r="M15" s="267">
        <v>649000</v>
      </c>
      <c r="N15" s="267">
        <v>541200</v>
      </c>
      <c r="O15" s="267">
        <v>487300</v>
      </c>
      <c r="P15" s="267">
        <v>458700</v>
      </c>
      <c r="Q15" s="267">
        <v>452100</v>
      </c>
      <c r="R15" s="267">
        <v>434500</v>
      </c>
      <c r="S15"/>
      <c r="T15"/>
      <c r="U15"/>
      <c r="V15"/>
      <c r="W15" s="32"/>
      <c r="X15" s="32"/>
      <c r="Y15" s="32"/>
      <c r="Z15" s="32"/>
      <c r="AA15" s="32"/>
      <c r="AB15" s="32"/>
    </row>
    <row r="16" spans="1:28" ht="13.5" x14ac:dyDescent="0.25">
      <c r="B16" s="267">
        <v>7706</v>
      </c>
      <c r="C16" s="261" t="s">
        <v>2018</v>
      </c>
      <c r="D16" s="261" t="s">
        <v>1877</v>
      </c>
      <c r="E16" s="261" t="s">
        <v>48</v>
      </c>
      <c r="F16" s="261" t="s">
        <v>1877</v>
      </c>
      <c r="G16" s="261" t="s">
        <v>208</v>
      </c>
      <c r="H16" s="261" t="s">
        <v>41</v>
      </c>
      <c r="I16" s="261" t="s">
        <v>2017</v>
      </c>
      <c r="J16" s="267">
        <v>300000</v>
      </c>
      <c r="K16" s="267">
        <v>157000</v>
      </c>
      <c r="L16" s="267">
        <v>109000</v>
      </c>
      <c r="M16" s="267">
        <v>92000</v>
      </c>
      <c r="N16" s="267">
        <v>77000</v>
      </c>
      <c r="O16" s="267">
        <v>70000</v>
      </c>
      <c r="P16" s="267">
        <v>66000</v>
      </c>
      <c r="Q16" s="267">
        <v>65000</v>
      </c>
      <c r="R16" s="267">
        <v>63000</v>
      </c>
      <c r="S16"/>
      <c r="T16"/>
      <c r="U16"/>
      <c r="V16"/>
      <c r="W16" s="32"/>
      <c r="X16" s="32"/>
      <c r="Y16" s="32"/>
      <c r="Z16" s="32"/>
      <c r="AA16" s="32"/>
      <c r="AB16" s="32"/>
    </row>
    <row r="17" spans="2:28" ht="13.5" x14ac:dyDescent="0.25">
      <c r="B17" s="267">
        <v>7708</v>
      </c>
      <c r="C17" s="263" t="s">
        <v>2041</v>
      </c>
      <c r="D17" s="263" t="s">
        <v>1877</v>
      </c>
      <c r="E17" s="263" t="s">
        <v>48</v>
      </c>
      <c r="F17" s="263" t="s">
        <v>1877</v>
      </c>
      <c r="G17" s="263" t="s">
        <v>208</v>
      </c>
      <c r="H17" s="263" t="s">
        <v>41</v>
      </c>
      <c r="I17" s="263" t="s">
        <v>2040</v>
      </c>
      <c r="J17" s="267">
        <v>300000</v>
      </c>
      <c r="K17" s="267">
        <v>157000</v>
      </c>
      <c r="L17" s="267">
        <v>109000</v>
      </c>
      <c r="M17" s="267">
        <v>92000</v>
      </c>
      <c r="N17" s="267">
        <v>77000</v>
      </c>
      <c r="O17" s="267">
        <v>70000</v>
      </c>
      <c r="P17" s="267">
        <v>66000</v>
      </c>
      <c r="Q17" s="267">
        <v>65000</v>
      </c>
      <c r="R17" s="267">
        <v>63000</v>
      </c>
      <c r="S17"/>
      <c r="T17"/>
      <c r="U17"/>
      <c r="V17"/>
      <c r="W17" s="32"/>
      <c r="X17" s="32"/>
      <c r="Y17" s="32"/>
      <c r="Z17" s="32"/>
      <c r="AA17" s="32"/>
      <c r="AB17" s="32"/>
    </row>
    <row r="18" spans="2:28" ht="13.5" x14ac:dyDescent="0.25"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 s="32"/>
      <c r="X18" s="32"/>
      <c r="Y18" s="32"/>
      <c r="Z18" s="32"/>
      <c r="AA18" s="32"/>
      <c r="AB18" s="32"/>
    </row>
    <row r="19" spans="2:28" ht="13.5" x14ac:dyDescent="0.25"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 s="32"/>
      <c r="X19" s="32"/>
      <c r="Y19" s="32"/>
      <c r="Z19" s="32"/>
      <c r="AA19" s="32"/>
      <c r="AB19" s="32"/>
    </row>
    <row r="20" spans="2:28" ht="13.5" x14ac:dyDescent="0.25"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 s="32"/>
      <c r="X20" s="32"/>
      <c r="Y20" s="32"/>
      <c r="Z20" s="32"/>
      <c r="AA20" s="32"/>
      <c r="AB20" s="32"/>
    </row>
    <row r="21" spans="2:28" ht="13.5" x14ac:dyDescent="0.25"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 s="32"/>
      <c r="X21" s="32"/>
      <c r="Y21" s="32"/>
      <c r="Z21" s="32"/>
      <c r="AA21" s="32"/>
      <c r="AB21" s="32"/>
    </row>
    <row r="22" spans="2:28" ht="13.5" x14ac:dyDescent="0.25"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 s="32"/>
      <c r="X22" s="32"/>
      <c r="Y22" s="32"/>
      <c r="Z22" s="32"/>
      <c r="AA22" s="32"/>
      <c r="AB22" s="32"/>
    </row>
    <row r="23" spans="2:28" ht="13.5" x14ac:dyDescent="0.25"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 s="32"/>
      <c r="X23" s="32"/>
      <c r="Y23" s="32"/>
      <c r="Z23" s="32"/>
      <c r="AA23" s="32"/>
      <c r="AB23" s="32"/>
    </row>
    <row r="24" spans="2:28" ht="13.5" x14ac:dyDescent="0.25"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 s="32"/>
      <c r="X24" s="32"/>
      <c r="Y24" s="32"/>
      <c r="Z24" s="32"/>
      <c r="AA24" s="32"/>
      <c r="AB24" s="32"/>
    </row>
    <row r="25" spans="2:28" ht="13.5" x14ac:dyDescent="0.25"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 s="32"/>
      <c r="X25" s="32"/>
      <c r="Y25" s="32"/>
      <c r="Z25" s="32"/>
      <c r="AA25" s="32"/>
      <c r="AB25" s="32"/>
    </row>
    <row r="26" spans="2:28" ht="13.5" x14ac:dyDescent="0.25"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 s="32"/>
      <c r="X26" s="32"/>
      <c r="Y26" s="32"/>
      <c r="Z26" s="32"/>
      <c r="AA26" s="32"/>
      <c r="AB26" s="32"/>
    </row>
    <row r="27" spans="2:28" ht="13.5" x14ac:dyDescent="0.25"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 s="32"/>
      <c r="X27" s="32"/>
      <c r="Y27" s="32"/>
      <c r="Z27" s="32"/>
      <c r="AA27" s="32"/>
      <c r="AB27" s="32"/>
    </row>
    <row r="28" spans="2:28" ht="13.5" x14ac:dyDescent="0.25"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 s="32"/>
      <c r="X28" s="32"/>
      <c r="Y28" s="32"/>
      <c r="Z28" s="32"/>
      <c r="AA28" s="32"/>
      <c r="AB28" s="32"/>
    </row>
    <row r="29" spans="2:28" ht="13.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 s="32"/>
      <c r="X29" s="32"/>
      <c r="Y29" s="32"/>
      <c r="Z29" s="32"/>
      <c r="AA29" s="32"/>
      <c r="AB29" s="32"/>
    </row>
    <row r="30" spans="2:28" ht="13.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 s="32"/>
      <c r="X30" s="32"/>
      <c r="Y30" s="32"/>
      <c r="Z30" s="32"/>
      <c r="AA30" s="32"/>
      <c r="AB30" s="32"/>
    </row>
    <row r="31" spans="2:28" ht="13.5" x14ac:dyDescent="0.25"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 s="32"/>
      <c r="X31" s="32"/>
      <c r="Y31" s="32"/>
      <c r="Z31" s="32"/>
      <c r="AA31" s="32"/>
      <c r="AB31" s="32"/>
    </row>
    <row r="32" spans="2:28" ht="13.5" x14ac:dyDescent="0.25"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 s="32"/>
      <c r="X32" s="32"/>
      <c r="Y32" s="32"/>
      <c r="Z32" s="32"/>
      <c r="AA32" s="32"/>
      <c r="AB32" s="32"/>
    </row>
    <row r="33" spans="2:28" ht="13.5" x14ac:dyDescent="0.25"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 s="32"/>
      <c r="X33" s="32"/>
      <c r="Y33" s="32"/>
      <c r="Z33" s="32"/>
      <c r="AA33" s="32"/>
      <c r="AB33" s="32"/>
    </row>
    <row r="34" spans="2:28" ht="13.5" x14ac:dyDescent="0.25"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 s="32"/>
      <c r="X34" s="32"/>
      <c r="Y34" s="32"/>
      <c r="Z34" s="32"/>
      <c r="AA34" s="32"/>
      <c r="AB34" s="32"/>
    </row>
    <row r="35" spans="2:28" ht="13.5" x14ac:dyDescent="0.25"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 s="32"/>
      <c r="X35" s="32"/>
      <c r="Y35" s="32"/>
      <c r="Z35" s="32"/>
      <c r="AA35" s="32"/>
      <c r="AB35" s="32"/>
    </row>
    <row r="36" spans="2:28" ht="13.5" x14ac:dyDescent="0.25"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 s="32"/>
      <c r="X36" s="32"/>
      <c r="Y36" s="32"/>
      <c r="Z36" s="32"/>
      <c r="AA36" s="32"/>
      <c r="AB36" s="32"/>
    </row>
    <row r="37" spans="2:28" ht="13.5" x14ac:dyDescent="0.25"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 s="32"/>
      <c r="X37" s="32"/>
      <c r="Y37" s="32"/>
      <c r="Z37" s="32"/>
      <c r="AA37" s="32"/>
      <c r="AB37" s="32"/>
    </row>
    <row r="38" spans="2:28" ht="13.5" x14ac:dyDescent="0.25"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 s="32"/>
      <c r="X38" s="32"/>
      <c r="Y38" s="32"/>
      <c r="Z38" s="32"/>
      <c r="AA38" s="32"/>
      <c r="AB38" s="32"/>
    </row>
    <row r="39" spans="2:28" ht="13.5" x14ac:dyDescent="0.25"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 s="32"/>
      <c r="X39" s="32"/>
      <c r="Y39" s="32"/>
      <c r="Z39" s="32"/>
      <c r="AA39" s="32"/>
      <c r="AB39" s="32"/>
    </row>
    <row r="40" spans="2:28" ht="13.5" x14ac:dyDescent="0.25"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 s="32"/>
      <c r="X40" s="32"/>
      <c r="Y40" s="32"/>
      <c r="Z40" s="32"/>
      <c r="AA40" s="32"/>
      <c r="AB40" s="32"/>
    </row>
    <row r="41" spans="2:28" ht="13.5" x14ac:dyDescent="0.25"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 s="32"/>
      <c r="X41" s="32"/>
      <c r="Y41" s="32"/>
      <c r="Z41" s="32"/>
      <c r="AA41" s="32"/>
      <c r="AB41" s="32"/>
    </row>
    <row r="42" spans="2:28" ht="13.5" x14ac:dyDescent="0.25"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 s="32"/>
      <c r="X42" s="32"/>
      <c r="Y42" s="32"/>
      <c r="Z42" s="32"/>
      <c r="AA42" s="32"/>
      <c r="AB42" s="32"/>
    </row>
    <row r="43" spans="2:28" ht="13.5" x14ac:dyDescent="0.25"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 s="32"/>
      <c r="X43" s="32"/>
      <c r="Y43" s="32"/>
      <c r="Z43" s="32"/>
      <c r="AA43" s="32"/>
      <c r="AB43" s="32"/>
    </row>
    <row r="44" spans="2:28" ht="13.5" x14ac:dyDescent="0.25"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 s="32"/>
      <c r="X44" s="32"/>
      <c r="Y44" s="32"/>
      <c r="Z44" s="32"/>
      <c r="AA44" s="32"/>
      <c r="AB44" s="32"/>
    </row>
    <row r="45" spans="2:28" ht="13.5" x14ac:dyDescent="0.25"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 s="32"/>
      <c r="X45" s="32"/>
      <c r="Y45" s="32"/>
      <c r="Z45" s="32"/>
      <c r="AA45" s="32"/>
      <c r="AB45" s="32"/>
    </row>
    <row r="46" spans="2:28" ht="13.5" x14ac:dyDescent="0.25"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 s="32"/>
      <c r="X46" s="32"/>
      <c r="Y46" s="32"/>
      <c r="Z46" s="32"/>
      <c r="AA46" s="32"/>
      <c r="AB46" s="32"/>
    </row>
    <row r="47" spans="2:28" ht="13.5" x14ac:dyDescent="0.25"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 s="32"/>
      <c r="X47" s="32"/>
      <c r="Y47" s="32"/>
      <c r="Z47" s="32"/>
      <c r="AA47" s="32"/>
      <c r="AB47" s="32"/>
    </row>
    <row r="48" spans="2:28" ht="13.5" x14ac:dyDescent="0.25"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 s="32"/>
      <c r="X48" s="32"/>
      <c r="Y48" s="32"/>
      <c r="Z48" s="32"/>
      <c r="AA48" s="32"/>
      <c r="AB48" s="32"/>
    </row>
    <row r="49" spans="2:28" ht="13.5" x14ac:dyDescent="0.25"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 s="32"/>
      <c r="X49" s="32"/>
      <c r="Y49" s="32"/>
      <c r="Z49" s="32"/>
      <c r="AA49" s="32"/>
      <c r="AB49" s="32"/>
    </row>
    <row r="50" spans="2:28" ht="13.5" x14ac:dyDescent="0.25"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 s="32"/>
      <c r="X50" s="32"/>
      <c r="Y50" s="32"/>
      <c r="Z50" s="32"/>
      <c r="AA50" s="32"/>
      <c r="AB50" s="32"/>
    </row>
    <row r="51" spans="2:28" ht="13.5" x14ac:dyDescent="0.25"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 s="32"/>
      <c r="X51" s="32"/>
      <c r="Y51" s="32"/>
      <c r="Z51" s="32"/>
      <c r="AA51" s="32"/>
      <c r="AB51" s="32"/>
    </row>
    <row r="52" spans="2:28" ht="13.5" x14ac:dyDescent="0.25"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 s="32"/>
      <c r="X52" s="32"/>
      <c r="Y52" s="32"/>
      <c r="Z52" s="32"/>
      <c r="AA52" s="32"/>
      <c r="AB52" s="32"/>
    </row>
    <row r="53" spans="2:28" ht="13.5" x14ac:dyDescent="0.25"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 s="32"/>
      <c r="X53" s="32"/>
      <c r="Y53" s="32"/>
      <c r="Z53" s="32"/>
      <c r="AA53" s="32"/>
      <c r="AB53" s="32"/>
    </row>
    <row r="54" spans="2:28" ht="13.5" x14ac:dyDescent="0.25"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 s="32"/>
      <c r="X54" s="32"/>
      <c r="Y54" s="32"/>
      <c r="Z54" s="32"/>
      <c r="AA54" s="32"/>
      <c r="AB54" s="32"/>
    </row>
    <row r="55" spans="2:28" ht="13.5" x14ac:dyDescent="0.25"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 s="32"/>
      <c r="X55" s="32"/>
      <c r="Y55" s="32"/>
      <c r="Z55" s="32"/>
      <c r="AA55" s="32"/>
      <c r="AB55" s="32"/>
    </row>
    <row r="56" spans="2:28" ht="13.5" x14ac:dyDescent="0.25"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 s="32"/>
      <c r="X56" s="32"/>
      <c r="Y56" s="32"/>
      <c r="Z56" s="32"/>
      <c r="AA56" s="32"/>
      <c r="AB56" s="32"/>
    </row>
    <row r="57" spans="2:28" ht="13.5" x14ac:dyDescent="0.25"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 s="32"/>
      <c r="X57" s="32"/>
      <c r="Y57" s="32"/>
      <c r="Z57" s="32"/>
      <c r="AA57" s="32"/>
      <c r="AB57" s="32"/>
    </row>
    <row r="58" spans="2:28" ht="13.5" x14ac:dyDescent="0.25"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 s="32"/>
      <c r="X58" s="32"/>
      <c r="Y58" s="32"/>
      <c r="Z58" s="32"/>
      <c r="AA58" s="32"/>
      <c r="AB58" s="32"/>
    </row>
    <row r="59" spans="2:28" ht="13.5" x14ac:dyDescent="0.25"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 s="32"/>
      <c r="X59" s="32"/>
      <c r="Y59" s="32"/>
      <c r="Z59" s="32"/>
      <c r="AA59" s="32"/>
      <c r="AB59" s="32"/>
    </row>
    <row r="60" spans="2:28" ht="13.5" x14ac:dyDescent="0.25"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 s="32"/>
      <c r="X60" s="32"/>
      <c r="Y60" s="32"/>
      <c r="Z60" s="32"/>
      <c r="AA60" s="32"/>
      <c r="AB60" s="32"/>
    </row>
    <row r="61" spans="2:28" ht="13.5" x14ac:dyDescent="0.25"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 s="32"/>
      <c r="X61" s="32"/>
      <c r="Y61" s="32"/>
      <c r="Z61" s="32"/>
      <c r="AA61" s="32"/>
      <c r="AB61" s="32"/>
    </row>
    <row r="62" spans="2:28" ht="13.5" x14ac:dyDescent="0.25"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 s="32"/>
      <c r="X62" s="32"/>
      <c r="Y62" s="32"/>
      <c r="Z62" s="32"/>
      <c r="AA62" s="32"/>
      <c r="AB62" s="32"/>
    </row>
    <row r="63" spans="2:28" ht="13.5" x14ac:dyDescent="0.25"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 s="32"/>
      <c r="X63" s="32"/>
      <c r="Y63" s="32"/>
      <c r="Z63" s="32"/>
      <c r="AA63" s="32"/>
      <c r="AB63" s="32"/>
    </row>
    <row r="64" spans="2:28" ht="13.5" x14ac:dyDescent="0.25"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 s="32"/>
      <c r="X64" s="32"/>
      <c r="Y64" s="32"/>
      <c r="Z64" s="32"/>
      <c r="AA64" s="32"/>
      <c r="AB64" s="32"/>
    </row>
    <row r="65" spans="2:28" ht="13.5" x14ac:dyDescent="0.25"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 s="32"/>
      <c r="X65" s="32"/>
      <c r="Y65" s="32"/>
      <c r="Z65" s="32"/>
      <c r="AA65" s="32"/>
      <c r="AB65" s="32"/>
    </row>
    <row r="66" spans="2:28" ht="13.5" x14ac:dyDescent="0.25"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 s="32"/>
      <c r="X66" s="32"/>
      <c r="Y66" s="32"/>
      <c r="Z66" s="32"/>
      <c r="AA66" s="32"/>
      <c r="AB66" s="32"/>
    </row>
    <row r="67" spans="2:28" ht="13.5" x14ac:dyDescent="0.25"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 s="32"/>
      <c r="X67" s="32"/>
      <c r="Y67" s="32"/>
      <c r="Z67" s="32"/>
      <c r="AA67" s="32"/>
      <c r="AB67" s="32"/>
    </row>
    <row r="68" spans="2:28" ht="13.5" x14ac:dyDescent="0.25"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 s="32"/>
      <c r="X68" s="32"/>
      <c r="Y68" s="32"/>
      <c r="Z68" s="32"/>
      <c r="AA68" s="32"/>
      <c r="AB68" s="32"/>
    </row>
    <row r="69" spans="2:28" ht="13.5" x14ac:dyDescent="0.25"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 s="32"/>
      <c r="X69" s="32"/>
      <c r="Y69" s="32"/>
      <c r="Z69" s="32"/>
      <c r="AA69" s="32"/>
      <c r="AB69" s="32"/>
    </row>
    <row r="70" spans="2:28" ht="13.5" x14ac:dyDescent="0.25"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 s="32"/>
      <c r="X70" s="32"/>
      <c r="Y70" s="32"/>
      <c r="Z70" s="32"/>
      <c r="AA70" s="32"/>
      <c r="AB70" s="32"/>
    </row>
    <row r="71" spans="2:28" ht="13.5" x14ac:dyDescent="0.25"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 s="32"/>
      <c r="X71" s="32"/>
      <c r="Y71" s="32"/>
      <c r="Z71" s="32"/>
      <c r="AA71" s="32"/>
      <c r="AB71" s="32"/>
    </row>
    <row r="72" spans="2:28" ht="13.5" x14ac:dyDescent="0.25"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 s="32"/>
      <c r="X72" s="32"/>
      <c r="Y72" s="32"/>
      <c r="Z72" s="32"/>
      <c r="AA72" s="32"/>
      <c r="AB72" s="32"/>
    </row>
    <row r="73" spans="2:28" ht="13.5" x14ac:dyDescent="0.25"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 s="32"/>
      <c r="X73" s="32"/>
      <c r="Y73" s="32"/>
      <c r="Z73" s="32"/>
      <c r="AA73" s="32"/>
      <c r="AB73" s="32"/>
    </row>
    <row r="74" spans="2:28" ht="13.5" x14ac:dyDescent="0.25"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 s="32"/>
      <c r="X74" s="32"/>
      <c r="Y74" s="32"/>
      <c r="Z74" s="32"/>
      <c r="AA74" s="32"/>
      <c r="AB74" s="32"/>
    </row>
    <row r="75" spans="2:28" ht="13.5" x14ac:dyDescent="0.25"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 s="32"/>
      <c r="X75" s="32"/>
      <c r="Y75" s="32"/>
      <c r="Z75" s="32"/>
      <c r="AA75" s="32"/>
      <c r="AB75" s="32"/>
    </row>
    <row r="76" spans="2:28" ht="13.5" x14ac:dyDescent="0.25"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 s="32"/>
      <c r="X76" s="32"/>
      <c r="Y76" s="32"/>
      <c r="Z76" s="32"/>
      <c r="AA76" s="32"/>
      <c r="AB76" s="32"/>
    </row>
    <row r="77" spans="2:28" ht="13.5" x14ac:dyDescent="0.25"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 s="32"/>
      <c r="X77" s="32"/>
      <c r="Y77" s="32"/>
      <c r="Z77" s="32"/>
      <c r="AA77" s="32"/>
      <c r="AB77" s="32"/>
    </row>
    <row r="78" spans="2:28" ht="13.5" x14ac:dyDescent="0.25"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 s="32"/>
      <c r="X78" s="32"/>
      <c r="Y78" s="32"/>
      <c r="Z78" s="32"/>
      <c r="AA78" s="32"/>
      <c r="AB78" s="32"/>
    </row>
    <row r="79" spans="2:28" ht="13.5" x14ac:dyDescent="0.25"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 s="32"/>
      <c r="X79" s="32"/>
      <c r="Y79" s="32"/>
      <c r="Z79" s="32"/>
      <c r="AA79" s="32"/>
      <c r="AB79" s="32"/>
    </row>
    <row r="80" spans="2:28" ht="13.5" x14ac:dyDescent="0.25"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 s="32"/>
      <c r="X80" s="32"/>
      <c r="Y80" s="32"/>
      <c r="Z80" s="32"/>
      <c r="AA80" s="32"/>
      <c r="AB80" s="32"/>
    </row>
    <row r="81" spans="2:28" ht="13.5" x14ac:dyDescent="0.25"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 s="32"/>
      <c r="X81" s="32"/>
      <c r="Y81" s="32"/>
      <c r="Z81" s="32"/>
      <c r="AA81" s="32"/>
      <c r="AB81" s="32"/>
    </row>
    <row r="82" spans="2:28" ht="13.5" x14ac:dyDescent="0.25"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 s="32"/>
      <c r="X82" s="32"/>
      <c r="Y82" s="32"/>
      <c r="Z82" s="32"/>
      <c r="AA82" s="32"/>
      <c r="AB82" s="32"/>
    </row>
    <row r="83" spans="2:28" ht="13.5" x14ac:dyDescent="0.25"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 s="32"/>
      <c r="X83" s="32"/>
      <c r="Y83" s="32"/>
      <c r="Z83" s="32"/>
      <c r="AA83" s="32"/>
      <c r="AB83" s="32"/>
    </row>
    <row r="84" spans="2:28" ht="13.5" x14ac:dyDescent="0.25"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 s="32"/>
      <c r="X84" s="32"/>
      <c r="Y84" s="32"/>
      <c r="Z84" s="32"/>
      <c r="AA84" s="32"/>
      <c r="AB84" s="32"/>
    </row>
    <row r="85" spans="2:28" ht="13.5" x14ac:dyDescent="0.25"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 s="32"/>
      <c r="X85" s="32"/>
      <c r="Y85" s="32"/>
      <c r="Z85" s="32"/>
      <c r="AA85" s="32"/>
      <c r="AB85" s="32"/>
    </row>
    <row r="86" spans="2:28" ht="13.5" x14ac:dyDescent="0.25"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 s="32"/>
      <c r="X86" s="32"/>
      <c r="Y86" s="32"/>
      <c r="Z86" s="32"/>
      <c r="AA86" s="32"/>
      <c r="AB86" s="32"/>
    </row>
    <row r="87" spans="2:28" ht="13.5" x14ac:dyDescent="0.25"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 s="32"/>
      <c r="X87" s="32"/>
      <c r="Y87" s="32"/>
      <c r="Z87" s="32"/>
      <c r="AA87" s="32"/>
      <c r="AB87" s="32"/>
    </row>
    <row r="88" spans="2:28" ht="13.5" x14ac:dyDescent="0.25"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 s="32"/>
      <c r="X88" s="32"/>
      <c r="Y88" s="32"/>
      <c r="Z88" s="32"/>
      <c r="AA88" s="32"/>
      <c r="AB88" s="32"/>
    </row>
    <row r="89" spans="2:28" ht="13.5" x14ac:dyDescent="0.25"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 s="32"/>
      <c r="X89" s="32"/>
      <c r="Y89" s="32"/>
      <c r="Z89" s="32"/>
      <c r="AA89" s="32"/>
      <c r="AB89" s="32"/>
    </row>
    <row r="90" spans="2:28" ht="13.5" x14ac:dyDescent="0.25"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 s="32"/>
      <c r="X90" s="32"/>
      <c r="Y90" s="32"/>
      <c r="Z90" s="32"/>
      <c r="AA90" s="32"/>
      <c r="AB90" s="32"/>
    </row>
    <row r="91" spans="2:28" ht="13.5" x14ac:dyDescent="0.25"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 s="32"/>
      <c r="X91" s="32"/>
      <c r="Y91" s="32"/>
      <c r="Z91" s="32"/>
      <c r="AA91" s="32"/>
      <c r="AB91" s="32"/>
    </row>
    <row r="92" spans="2:28" ht="13.5" x14ac:dyDescent="0.25"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 s="32"/>
      <c r="X92" s="32"/>
      <c r="Y92" s="32"/>
      <c r="Z92" s="32"/>
      <c r="AA92" s="32"/>
      <c r="AB92" s="32"/>
    </row>
    <row r="93" spans="2:28" ht="13.5" x14ac:dyDescent="0.25"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 s="32"/>
      <c r="X93" s="32"/>
      <c r="Y93" s="32"/>
      <c r="Z93" s="32"/>
      <c r="AA93" s="32"/>
      <c r="AB93" s="32"/>
    </row>
    <row r="94" spans="2:28" ht="13.5" x14ac:dyDescent="0.25">
      <c r="B94"/>
      <c r="C94"/>
      <c r="D94"/>
      <c r="E94"/>
      <c r="F94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 s="32"/>
      <c r="X94" s="32"/>
      <c r="Y94" s="32"/>
      <c r="Z94" s="32"/>
      <c r="AA94" s="32"/>
      <c r="AB94" s="32"/>
    </row>
    <row r="95" spans="2:28" x14ac:dyDescent="0.25">
      <c r="B95" s="32"/>
      <c r="C95" s="32"/>
      <c r="D95" s="32"/>
      <c r="E95" s="32"/>
      <c r="F95" s="32"/>
      <c r="G95" s="32"/>
      <c r="H95" s="32"/>
      <c r="I95" s="32"/>
      <c r="J95" s="32"/>
      <c r="K95" s="32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B95" s="32"/>
    </row>
    <row r="96" spans="2:28" x14ac:dyDescent="0.25">
      <c r="B96" s="32"/>
      <c r="C96" s="32"/>
      <c r="D96" s="32"/>
      <c r="E96" s="32"/>
      <c r="F96" s="32"/>
      <c r="G96" s="32"/>
      <c r="H96" s="32"/>
      <c r="I96" s="32"/>
      <c r="J96" s="32"/>
      <c r="K96" s="32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B96" s="32"/>
    </row>
    <row r="97" spans="2:28" x14ac:dyDescent="0.25">
      <c r="B97" s="32"/>
      <c r="C97" s="32"/>
      <c r="D97" s="32"/>
      <c r="E97" s="32"/>
      <c r="F97" s="32"/>
      <c r="G97" s="32"/>
      <c r="H97" s="32"/>
      <c r="I97" s="32"/>
      <c r="J97" s="32"/>
      <c r="K97" s="32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B97" s="32"/>
    </row>
    <row r="98" spans="2:28" x14ac:dyDescent="0.25">
      <c r="B98" s="32"/>
      <c r="C98" s="32"/>
      <c r="D98" s="32"/>
      <c r="E98" s="32"/>
      <c r="F98" s="32"/>
      <c r="G98" s="32"/>
      <c r="H98" s="32"/>
      <c r="I98" s="32"/>
      <c r="J98" s="32"/>
      <c r="K98" s="32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B98" s="32"/>
    </row>
    <row r="99" spans="2:28" x14ac:dyDescent="0.25">
      <c r="B99" s="32"/>
      <c r="C99" s="32"/>
      <c r="D99" s="32"/>
      <c r="E99" s="32"/>
      <c r="F99" s="32"/>
      <c r="G99" s="32"/>
      <c r="H99" s="32"/>
      <c r="I99" s="32"/>
      <c r="J99" s="32"/>
      <c r="K99" s="32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B99" s="32"/>
    </row>
    <row r="100" spans="2:28" x14ac:dyDescent="0.25">
      <c r="B100" s="32"/>
      <c r="C100" s="32"/>
      <c r="D100" s="32"/>
      <c r="E100" s="32"/>
      <c r="F100" s="32"/>
      <c r="G100" s="32"/>
      <c r="H100" s="32"/>
      <c r="I100" s="32"/>
      <c r="J100" s="32"/>
      <c r="K100" s="32"/>
      <c r="L100" s="32"/>
      <c r="M100" s="32"/>
      <c r="N100" s="32"/>
      <c r="O100" s="32"/>
      <c r="P100" s="32"/>
      <c r="Q100" s="32"/>
      <c r="R100" s="32"/>
      <c r="S100" s="32"/>
      <c r="T100" s="32"/>
      <c r="U100" s="32"/>
      <c r="V100" s="32"/>
      <c r="W100" s="32"/>
      <c r="X100" s="32"/>
      <c r="Y100" s="32"/>
      <c r="Z100" s="32"/>
      <c r="AA100" s="32"/>
      <c r="AB100" s="32"/>
    </row>
  </sheetData>
  <sheetProtection password="C760" sheet="1" objects="1" scenarios="1" pivotTables="0"/>
  <mergeCells count="2">
    <mergeCell ref="K7:Q7"/>
    <mergeCell ref="K8:Q8"/>
  </mergeCells>
  <phoneticPr fontId="6" type="noConversion"/>
  <conditionalFormatting sqref="J9:AB10">
    <cfRule type="expression" dxfId="477" priority="19" stopIfTrue="1">
      <formula>J$10&lt;&gt;""</formula>
    </cfRule>
    <cfRule type="expression" dxfId="476" priority="20" stopIfTrue="1">
      <formula>J$10=""</formula>
    </cfRule>
  </conditionalFormatting>
  <conditionalFormatting sqref="R7:AB8">
    <cfRule type="expression" dxfId="475" priority="21" stopIfTrue="1">
      <formula>R$10&lt;&gt;""</formula>
    </cfRule>
    <cfRule type="expression" dxfId="474" priority="22" stopIfTrue="1">
      <formula>R$10=""</formula>
    </cfRule>
  </conditionalFormatting>
  <conditionalFormatting sqref="J6:AB6">
    <cfRule type="expression" dxfId="473" priority="23" stopIfTrue="1">
      <formula>J$10&lt;&gt;""</formula>
    </cfRule>
    <cfRule type="expression" dxfId="472" priority="24" stopIfTrue="1">
      <formula>J$10=""</formula>
    </cfRule>
  </conditionalFormatting>
  <conditionalFormatting sqref="J2:AB4">
    <cfRule type="expression" dxfId="471" priority="25" stopIfTrue="1">
      <formula>J$10&lt;&gt;""</formula>
    </cfRule>
    <cfRule type="expression" dxfId="470" priority="26" stopIfTrue="1">
      <formula>J$10=""</formula>
    </cfRule>
  </conditionalFormatting>
  <conditionalFormatting sqref="B11:B99 D11:I99">
    <cfRule type="expression" dxfId="469" priority="27" stopIfTrue="1">
      <formula>RIGHT($B11,1)="0"</formula>
    </cfRule>
    <cfRule type="expression" dxfId="468" priority="28" stopIfTrue="1">
      <formula>B11&lt;&gt;""</formula>
    </cfRule>
    <cfRule type="expression" dxfId="467" priority="29" stopIfTrue="1">
      <formula>$I11&lt;&gt;""</formula>
    </cfRule>
  </conditionalFormatting>
  <conditionalFormatting sqref="C11:C99">
    <cfRule type="expression" dxfId="466" priority="30" stopIfTrue="1">
      <formula>RIGHT($B11,1)="0"</formula>
    </cfRule>
    <cfRule type="expression" dxfId="465" priority="31" stopIfTrue="1">
      <formula>C11&lt;&gt;""</formula>
    </cfRule>
    <cfRule type="expression" dxfId="464" priority="32" stopIfTrue="1">
      <formula>$I11&lt;&gt;""</formula>
    </cfRule>
  </conditionalFormatting>
  <conditionalFormatting sqref="B100:I100">
    <cfRule type="expression" dxfId="463" priority="35" stopIfTrue="1">
      <formula>RIGHT($B100,1)="0"</formula>
    </cfRule>
    <cfRule type="expression" dxfId="462" priority="36" stopIfTrue="1">
      <formula>B100&lt;&gt;""</formula>
    </cfRule>
    <cfRule type="expression" dxfId="461" priority="37" stopIfTrue="1">
      <formula>$I100&lt;&gt;""</formula>
    </cfRule>
  </conditionalFormatting>
  <conditionalFormatting sqref="J95:AB100 W11:AB94">
    <cfRule type="expression" dxfId="460" priority="38" stopIfTrue="1">
      <formula>AND(RIGHT($B11,1)="0",J$10&lt;&gt;"")</formula>
    </cfRule>
    <cfRule type="expression" dxfId="459" priority="39" stopIfTrue="1">
      <formula>AND($I11&lt;&gt;"",J$10&lt;&gt;"")</formula>
    </cfRule>
    <cfRule type="expression" dxfId="458" priority="40" stopIfTrue="1">
      <formula>OR($I11="",J$10="")</formula>
    </cfRule>
  </conditionalFormatting>
  <conditionalFormatting sqref="B10 C9:I10">
    <cfRule type="expression" dxfId="457" priority="33" stopIfTrue="1">
      <formula>TRUE</formula>
    </cfRule>
  </conditionalFormatting>
  <conditionalFormatting sqref="B9">
    <cfRule type="expression" dxfId="456" priority="34" stopIfTrue="1">
      <formula>TRUE</formula>
    </cfRule>
  </conditionalFormatting>
  <conditionalFormatting pivot="1">
    <cfRule type="expression" dxfId="455" priority="18" stopIfTrue="1">
      <formula>AND($I1&lt;&gt;"",A$10&lt;&gt;"")</formula>
    </cfRule>
  </conditionalFormatting>
  <conditionalFormatting sqref="J9:Q10">
    <cfRule type="expression" dxfId="454" priority="16" stopIfTrue="1">
      <formula>TRUE</formula>
    </cfRule>
  </conditionalFormatting>
  <conditionalFormatting sqref="J6:Q6">
    <cfRule type="expression" dxfId="453" priority="15" stopIfTrue="1">
      <formula>TRUE</formula>
    </cfRule>
  </conditionalFormatting>
  <conditionalFormatting sqref="J2:Q4">
    <cfRule type="expression" dxfId="452" priority="14" stopIfTrue="1">
      <formula>TRUE</formula>
    </cfRule>
  </conditionalFormatting>
  <conditionalFormatting pivot="1" sqref="J11:R11">
    <cfRule type="expression" dxfId="451" priority="11" stopIfTrue="1">
      <formula>RIGHT($B11,1)="0"</formula>
    </cfRule>
    <cfRule type="expression" dxfId="450" priority="12" stopIfTrue="1">
      <formula>J11&lt;&gt;""</formula>
    </cfRule>
    <cfRule type="expression" dxfId="449" priority="13" stopIfTrue="1">
      <formula>$I11&lt;&gt;""</formula>
    </cfRule>
  </conditionalFormatting>
  <conditionalFormatting pivot="1" sqref="J12:P12">
    <cfRule type="expression" dxfId="448" priority="4" stopIfTrue="1">
      <formula>$G$11&lt;&gt;""</formula>
    </cfRule>
  </conditionalFormatting>
  <conditionalFormatting pivot="1" sqref="J13:R16">
    <cfRule type="expression" dxfId="447" priority="3" stopIfTrue="1">
      <formula>$G$11&lt;&gt;""</formula>
    </cfRule>
  </conditionalFormatting>
  <conditionalFormatting pivot="1" sqref="Q12:R12">
    <cfRule type="expression" dxfId="446" priority="2" stopIfTrue="1">
      <formula>$G$11&lt;&gt;""</formula>
    </cfRule>
  </conditionalFormatting>
  <conditionalFormatting pivot="1">
    <cfRule type="expression" dxfId="445" priority="1" stopIfTrue="1">
      <formula>$G$11&lt;&gt;""</formula>
    </cfRule>
  </conditionalFormatting>
  <pageMargins left="0.39370078740157483" right="0" top="0.59055118110236227" bottom="0.98425196850393704" header="0" footer="0.51181102362204722"/>
  <pageSetup paperSize="9" orientation="landscape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indexed="42"/>
  </sheetPr>
  <dimension ref="A1:M201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8.5703125" style="28" hidden="1" customWidth="1"/>
    <col min="3" max="3" width="38.28515625" style="28" customWidth="1"/>
    <col min="4" max="4" width="24.85546875" style="28" customWidth="1"/>
    <col min="5" max="5" width="9.140625" style="28" customWidth="1"/>
    <col min="6" max="6" width="12.5703125" style="28" customWidth="1"/>
    <col min="7" max="7" width="11.42578125" style="25" customWidth="1"/>
    <col min="8" max="8" width="10.140625" style="25" customWidth="1"/>
    <col min="9" max="12" width="7.140625" style="25" customWidth="1"/>
    <col min="13" max="16384" width="9.140625" style="25"/>
  </cols>
  <sheetData>
    <row r="1" spans="1:13" s="4" customFormat="1" ht="7.5" customHeight="1" x14ac:dyDescent="0.2">
      <c r="A1" s="1"/>
      <c r="B1" s="1"/>
      <c r="C1" s="1"/>
      <c r="D1" s="2"/>
      <c r="E1" s="3"/>
      <c r="F1" s="3"/>
      <c r="G1" s="3"/>
      <c r="H1" s="3"/>
      <c r="I1" s="3"/>
      <c r="J1" s="3"/>
    </row>
    <row r="2" spans="1:13" s="4" customFormat="1" ht="13.5" customHeight="1" x14ac:dyDescent="0.2">
      <c r="A2" s="5"/>
      <c r="B2" s="140"/>
      <c r="C2" s="140"/>
      <c r="D2" s="140"/>
      <c r="E2" s="140"/>
      <c r="F2" s="140"/>
      <c r="G2" s="140"/>
      <c r="H2" s="140"/>
      <c r="I2" s="5"/>
      <c r="J2" s="5"/>
      <c r="K2" s="5"/>
      <c r="L2" s="5"/>
    </row>
    <row r="3" spans="1:13" s="4" customFormat="1" ht="13.5" customHeight="1" x14ac:dyDescent="0.2">
      <c r="A3" s="5"/>
      <c r="B3" s="140"/>
      <c r="C3" s="140"/>
      <c r="D3" s="140"/>
      <c r="E3" s="140"/>
      <c r="F3" s="140"/>
      <c r="G3" s="140"/>
      <c r="H3" s="140"/>
      <c r="I3" s="5"/>
      <c r="J3" s="5"/>
      <c r="K3" s="5"/>
      <c r="L3" s="5"/>
    </row>
    <row r="4" spans="1:13" s="4" customFormat="1" ht="12.75" customHeight="1" x14ac:dyDescent="0.2">
      <c r="A4" s="5"/>
      <c r="B4" s="140"/>
      <c r="C4" s="140"/>
      <c r="D4" s="140"/>
      <c r="E4" s="140"/>
      <c r="F4" s="140"/>
      <c r="G4" s="140"/>
      <c r="H4" s="140"/>
      <c r="I4" s="5"/>
      <c r="J4" s="5"/>
      <c r="K4" s="5"/>
      <c r="L4" s="5"/>
    </row>
    <row r="5" spans="1:13" s="6" customFormat="1" ht="4.5" customHeight="1" x14ac:dyDescent="0.25"/>
    <row r="6" spans="1:13" s="6" customFormat="1" ht="3.7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</row>
    <row r="7" spans="1:13" s="6" customFormat="1" ht="10.5" customHeight="1" x14ac:dyDescent="0.25">
      <c r="B7" s="30"/>
      <c r="C7" s="138" t="str">
        <f ca="1">CONCATENATE("Price List applicable for ",Data!A9,". Effective from ",Data!A11,". ")</f>
        <v xml:space="preserve">Price List applicable for Russian Federation. Effective from April 1st 2014. </v>
      </c>
      <c r="D7" s="30"/>
      <c r="E7" s="30"/>
      <c r="F7" s="30"/>
      <c r="G7" s="30"/>
      <c r="H7" s="30"/>
      <c r="I7" s="30"/>
      <c r="J7" s="30"/>
      <c r="K7" s="30"/>
      <c r="L7" s="30"/>
    </row>
    <row r="8" spans="1:13" s="6" customFormat="1" ht="10.5" customHeight="1" x14ac:dyDescent="0.25">
      <c r="B8" s="30"/>
      <c r="C8" s="139" t="str">
        <f ca="1">CONCATENATE(Data!A5,". ",Data!A7)</f>
        <v>Kaspersky Lab. 10 Geroev Panfilovtsev St. Moscow, 125363. sales@kaspersky.com</v>
      </c>
      <c r="D8" s="30"/>
      <c r="E8" s="30"/>
      <c r="F8" s="30"/>
      <c r="G8" s="30"/>
      <c r="H8" s="30"/>
      <c r="I8" s="30"/>
      <c r="J8" s="30"/>
      <c r="K8" s="30"/>
      <c r="L8" s="30"/>
    </row>
    <row r="9" spans="1:13" ht="13.5" x14ac:dyDescent="0.25">
      <c r="A9" s="32"/>
      <c r="B9" s="269" t="s">
        <v>2227</v>
      </c>
      <c r="C9" s="270"/>
      <c r="D9" s="270"/>
      <c r="E9" s="270"/>
      <c r="F9" s="270"/>
      <c r="G9" s="269" t="s">
        <v>237</v>
      </c>
      <c r="H9" s="264"/>
      <c r="I9"/>
      <c r="J9"/>
      <c r="K9"/>
      <c r="L9"/>
      <c r="M9"/>
    </row>
    <row r="10" spans="1:13" ht="13.5" x14ac:dyDescent="0.25">
      <c r="A10" s="32"/>
      <c r="B10" s="273" t="s">
        <v>130</v>
      </c>
      <c r="C10" s="273" t="s">
        <v>131</v>
      </c>
      <c r="D10" s="268" t="s">
        <v>132</v>
      </c>
      <c r="E10" s="274" t="s">
        <v>233</v>
      </c>
      <c r="F10" s="273" t="s">
        <v>128</v>
      </c>
      <c r="G10" s="261" t="s">
        <v>41</v>
      </c>
      <c r="H10" s="280" t="s">
        <v>43</v>
      </c>
      <c r="I10"/>
      <c r="J10"/>
      <c r="K10"/>
      <c r="L10"/>
      <c r="M10"/>
    </row>
    <row r="11" spans="1:13" ht="13.5" customHeight="1" x14ac:dyDescent="0.25">
      <c r="B11" s="26">
        <v>4901</v>
      </c>
      <c r="C11" s="261" t="s">
        <v>1864</v>
      </c>
      <c r="D11" s="261" t="s">
        <v>1865</v>
      </c>
      <c r="E11" s="261" t="s">
        <v>1866</v>
      </c>
      <c r="F11" s="261" t="s">
        <v>1862</v>
      </c>
      <c r="G11" s="26">
        <v>259600</v>
      </c>
      <c r="H11" s="26">
        <v>519200</v>
      </c>
      <c r="I11"/>
      <c r="J11"/>
      <c r="K11"/>
      <c r="L11"/>
      <c r="M11"/>
    </row>
    <row r="12" spans="1:13" x14ac:dyDescent="0.25">
      <c r="B12" s="267">
        <v>4902</v>
      </c>
      <c r="C12" s="263" t="s">
        <v>1870</v>
      </c>
      <c r="D12" s="263" t="s">
        <v>1865</v>
      </c>
      <c r="E12" s="263" t="s">
        <v>1866</v>
      </c>
      <c r="F12" s="263" t="s">
        <v>1869</v>
      </c>
      <c r="G12" s="267">
        <v>1298000</v>
      </c>
      <c r="H12" s="267">
        <v>2596000</v>
      </c>
      <c r="I12" s="26"/>
      <c r="J12" s="26"/>
      <c r="K12" s="26"/>
      <c r="L12" s="26"/>
    </row>
    <row r="13" spans="1:13" ht="13.5" x14ac:dyDescent="0.25">
      <c r="B13"/>
      <c r="C13"/>
      <c r="D13"/>
      <c r="E13"/>
      <c r="F13"/>
      <c r="G13"/>
      <c r="H13"/>
      <c r="I13" s="26"/>
      <c r="J13" s="26"/>
      <c r="K13" s="26"/>
      <c r="L13" s="26"/>
    </row>
    <row r="14" spans="1:13" ht="13.5" x14ac:dyDescent="0.25">
      <c r="B14"/>
      <c r="C14"/>
      <c r="D14"/>
      <c r="E14"/>
      <c r="F14"/>
      <c r="G14"/>
      <c r="H14"/>
      <c r="I14" s="26"/>
      <c r="J14" s="26"/>
      <c r="K14" s="26"/>
      <c r="L14" s="26"/>
    </row>
    <row r="15" spans="1:13" ht="13.5" x14ac:dyDescent="0.25">
      <c r="B15"/>
      <c r="C15"/>
      <c r="D15"/>
      <c r="E15"/>
      <c r="F15"/>
      <c r="G15"/>
      <c r="H15"/>
      <c r="I15" s="26"/>
      <c r="J15" s="26"/>
      <c r="K15" s="26"/>
      <c r="L15" s="26"/>
    </row>
    <row r="16" spans="1:13" ht="13.5" x14ac:dyDescent="0.25">
      <c r="B16"/>
      <c r="C16"/>
      <c r="D16"/>
      <c r="E16"/>
      <c r="F16"/>
      <c r="G16"/>
      <c r="H16"/>
      <c r="I16" s="26"/>
      <c r="J16" s="26"/>
      <c r="K16" s="26"/>
      <c r="L16" s="26"/>
    </row>
    <row r="17" spans="2:12" x14ac:dyDescent="0.25">
      <c r="B17" s="6"/>
      <c r="C17" s="6"/>
      <c r="D17" s="6"/>
      <c r="E17" s="6"/>
      <c r="F17" s="6"/>
      <c r="G17" s="6"/>
      <c r="H17" s="6"/>
      <c r="I17" s="26"/>
      <c r="J17" s="26"/>
      <c r="K17" s="26"/>
      <c r="L17" s="26"/>
    </row>
    <row r="18" spans="2:12" x14ac:dyDescent="0.25">
      <c r="B18" s="6"/>
      <c r="C18" s="6"/>
      <c r="D18" s="6"/>
      <c r="E18" s="6"/>
      <c r="F18" s="6"/>
      <c r="G18" s="6"/>
      <c r="H18" s="6"/>
      <c r="I18" s="26"/>
      <c r="J18" s="26"/>
      <c r="K18" s="26"/>
      <c r="L18" s="26"/>
    </row>
    <row r="19" spans="2:12" x14ac:dyDescent="0.25">
      <c r="B19" s="6"/>
      <c r="C19" s="6"/>
      <c r="D19" s="6"/>
      <c r="E19" s="6"/>
      <c r="F19" s="6"/>
      <c r="G19" s="6"/>
      <c r="H19" s="6"/>
      <c r="I19" s="26"/>
      <c r="J19" s="26"/>
      <c r="K19" s="26"/>
      <c r="L19" s="26"/>
    </row>
    <row r="20" spans="2:12" x14ac:dyDescent="0.25">
      <c r="B20" s="6"/>
      <c r="C20" s="6"/>
      <c r="D20" s="6"/>
      <c r="E20" s="6"/>
      <c r="F20" s="6"/>
      <c r="G20" s="6"/>
      <c r="H20" s="6"/>
      <c r="I20" s="26"/>
      <c r="J20" s="26"/>
      <c r="K20" s="26"/>
      <c r="L20" s="26"/>
    </row>
    <row r="21" spans="2:12" x14ac:dyDescent="0.25">
      <c r="B21" s="6"/>
      <c r="C21" s="6"/>
      <c r="D21" s="6"/>
      <c r="E21" s="6"/>
      <c r="F21" s="6"/>
      <c r="G21" s="6"/>
      <c r="H21" s="6"/>
      <c r="I21" s="26"/>
      <c r="J21" s="26"/>
      <c r="K21" s="26"/>
      <c r="L21" s="26"/>
    </row>
    <row r="22" spans="2:12" x14ac:dyDescent="0.25">
      <c r="B22" s="6"/>
      <c r="C22" s="6"/>
      <c r="D22" s="6"/>
      <c r="E22" s="6"/>
      <c r="F22" s="6"/>
      <c r="G22" s="6"/>
      <c r="H22" s="6"/>
      <c r="I22" s="26"/>
      <c r="J22" s="26"/>
      <c r="K22" s="26"/>
      <c r="L22" s="26"/>
    </row>
    <row r="23" spans="2:12" x14ac:dyDescent="0.25">
      <c r="B23" s="6"/>
      <c r="C23" s="6"/>
      <c r="D23" s="6"/>
      <c r="E23" s="6"/>
      <c r="F23" s="6"/>
      <c r="G23" s="6"/>
      <c r="H23" s="6"/>
      <c r="I23" s="26"/>
      <c r="J23" s="26"/>
      <c r="K23" s="26"/>
      <c r="L23" s="26"/>
    </row>
    <row r="24" spans="2:12" x14ac:dyDescent="0.25">
      <c r="B24" s="6"/>
      <c r="C24" s="6"/>
      <c r="D24" s="6"/>
      <c r="E24" s="6"/>
      <c r="F24" s="6"/>
      <c r="G24" s="6"/>
      <c r="H24" s="6"/>
      <c r="I24" s="26"/>
      <c r="J24" s="26"/>
      <c r="K24" s="26"/>
      <c r="L24" s="26"/>
    </row>
    <row r="25" spans="2:12" x14ac:dyDescent="0.25">
      <c r="B25" s="6"/>
      <c r="C25" s="6"/>
      <c r="D25" s="6"/>
      <c r="E25" s="6"/>
      <c r="F25" s="6"/>
      <c r="G25" s="6"/>
      <c r="H25" s="6"/>
      <c r="I25" s="26"/>
      <c r="J25" s="26"/>
      <c r="K25" s="26"/>
      <c r="L25" s="26"/>
    </row>
    <row r="26" spans="2:12" x14ac:dyDescent="0.25">
      <c r="B26" s="6"/>
      <c r="C26" s="6"/>
      <c r="D26" s="6"/>
      <c r="E26" s="6"/>
      <c r="F26" s="6"/>
      <c r="G26" s="6"/>
      <c r="H26" s="6"/>
      <c r="I26" s="26"/>
      <c r="J26" s="26"/>
      <c r="K26" s="26"/>
      <c r="L26" s="26"/>
    </row>
    <row r="27" spans="2:12" x14ac:dyDescent="0.25">
      <c r="B27" s="6"/>
      <c r="C27" s="6"/>
      <c r="D27" s="6"/>
      <c r="E27" s="6"/>
      <c r="F27" s="6"/>
      <c r="G27" s="6"/>
      <c r="H27" s="6"/>
      <c r="I27" s="26"/>
      <c r="J27" s="26"/>
      <c r="K27" s="26"/>
      <c r="L27" s="26"/>
    </row>
    <row r="28" spans="2:12" x14ac:dyDescent="0.25">
      <c r="B28" s="6"/>
      <c r="C28" s="6"/>
      <c r="D28" s="6"/>
      <c r="E28" s="6"/>
      <c r="F28" s="6"/>
      <c r="G28" s="6"/>
      <c r="H28" s="6"/>
      <c r="I28" s="26"/>
      <c r="J28" s="26"/>
      <c r="K28" s="26"/>
      <c r="L28" s="26"/>
    </row>
    <row r="29" spans="2:12" x14ac:dyDescent="0.25">
      <c r="B29" s="6"/>
      <c r="C29" s="6"/>
      <c r="D29" s="6"/>
      <c r="E29" s="6"/>
      <c r="F29" s="6"/>
      <c r="G29" s="6"/>
      <c r="H29" s="6"/>
      <c r="I29" s="26"/>
      <c r="J29" s="26"/>
      <c r="K29" s="26"/>
      <c r="L29" s="26"/>
    </row>
    <row r="30" spans="2:12" x14ac:dyDescent="0.25">
      <c r="B30" s="6"/>
      <c r="C30" s="6"/>
      <c r="D30" s="6"/>
      <c r="E30" s="6"/>
      <c r="F30" s="6"/>
      <c r="G30" s="6"/>
      <c r="H30" s="6"/>
      <c r="I30" s="26"/>
      <c r="J30" s="26"/>
      <c r="K30" s="26"/>
      <c r="L30" s="26"/>
    </row>
    <row r="31" spans="2:12" x14ac:dyDescent="0.25">
      <c r="B31" s="6"/>
      <c r="C31" s="6"/>
      <c r="D31" s="6"/>
      <c r="E31" s="6"/>
      <c r="F31" s="6"/>
      <c r="G31" s="6"/>
      <c r="H31" s="6"/>
      <c r="I31" s="26"/>
      <c r="J31" s="26"/>
      <c r="K31" s="26"/>
      <c r="L31" s="26"/>
    </row>
    <row r="32" spans="2:12" x14ac:dyDescent="0.25">
      <c r="B32" s="6"/>
      <c r="C32" s="6"/>
      <c r="D32" s="6"/>
      <c r="E32" s="6"/>
      <c r="F32" s="6"/>
      <c r="G32" s="6"/>
      <c r="H32" s="6"/>
      <c r="I32" s="26"/>
      <c r="J32" s="26"/>
      <c r="K32" s="26"/>
      <c r="L32" s="26"/>
    </row>
    <row r="33" spans="2:12" x14ac:dyDescent="0.25">
      <c r="B33" s="6"/>
      <c r="C33" s="6"/>
      <c r="D33" s="6"/>
      <c r="E33" s="6"/>
      <c r="F33" s="6"/>
      <c r="G33" s="6"/>
      <c r="H33" s="6"/>
      <c r="I33" s="26"/>
      <c r="J33" s="26"/>
      <c r="K33" s="26"/>
      <c r="L33" s="26"/>
    </row>
    <row r="34" spans="2:12" x14ac:dyDescent="0.25">
      <c r="B34" s="6"/>
      <c r="C34" s="6"/>
      <c r="D34" s="6"/>
      <c r="E34" s="6"/>
      <c r="F34" s="6"/>
      <c r="G34" s="6"/>
      <c r="H34" s="6"/>
      <c r="I34" s="26"/>
      <c r="J34" s="26"/>
      <c r="K34" s="26"/>
      <c r="L34" s="26"/>
    </row>
    <row r="35" spans="2:12" x14ac:dyDescent="0.25">
      <c r="B35" s="6"/>
      <c r="C35" s="6"/>
      <c r="D35" s="6"/>
      <c r="E35" s="6"/>
      <c r="F35" s="6"/>
      <c r="G35" s="6"/>
      <c r="H35" s="6"/>
      <c r="I35" s="26"/>
      <c r="J35" s="26"/>
      <c r="K35" s="26"/>
      <c r="L35" s="26"/>
    </row>
    <row r="36" spans="2:12" x14ac:dyDescent="0.25">
      <c r="B36" s="6"/>
      <c r="C36" s="6"/>
      <c r="D36" s="6"/>
      <c r="E36" s="6"/>
      <c r="F36" s="6"/>
      <c r="G36" s="6"/>
      <c r="H36" s="6"/>
      <c r="I36" s="26"/>
      <c r="J36" s="26"/>
      <c r="K36" s="26"/>
      <c r="L36" s="26"/>
    </row>
    <row r="37" spans="2:12" x14ac:dyDescent="0.25">
      <c r="B37" s="6"/>
      <c r="C37" s="6"/>
      <c r="D37" s="6"/>
      <c r="E37" s="6"/>
      <c r="F37" s="6"/>
      <c r="G37" s="6"/>
      <c r="H37" s="6"/>
      <c r="I37" s="26"/>
      <c r="J37" s="26"/>
      <c r="K37" s="26"/>
      <c r="L37" s="26"/>
    </row>
    <row r="38" spans="2:12" x14ac:dyDescent="0.25">
      <c r="B38" s="6"/>
      <c r="C38" s="6"/>
      <c r="D38" s="6"/>
      <c r="E38" s="6"/>
      <c r="F38" s="6"/>
      <c r="G38" s="6"/>
      <c r="H38" s="6"/>
      <c r="I38" s="26"/>
      <c r="J38" s="26"/>
      <c r="K38" s="26"/>
      <c r="L38" s="26"/>
    </row>
    <row r="39" spans="2:12" x14ac:dyDescent="0.25">
      <c r="B39" s="6"/>
      <c r="C39" s="6"/>
      <c r="D39" s="6"/>
      <c r="E39" s="6"/>
      <c r="F39" s="6"/>
      <c r="G39" s="6"/>
      <c r="H39" s="6"/>
      <c r="I39" s="26"/>
      <c r="J39" s="26"/>
      <c r="K39" s="26"/>
      <c r="L39" s="26"/>
    </row>
    <row r="40" spans="2:12" x14ac:dyDescent="0.25">
      <c r="B40" s="6"/>
      <c r="C40" s="6"/>
      <c r="D40" s="6"/>
      <c r="E40" s="6"/>
      <c r="F40" s="6"/>
      <c r="G40" s="6"/>
      <c r="H40" s="6"/>
      <c r="I40" s="26"/>
      <c r="J40" s="26"/>
      <c r="K40" s="26"/>
      <c r="L40" s="26"/>
    </row>
    <row r="41" spans="2:12" x14ac:dyDescent="0.25">
      <c r="B41" s="32"/>
      <c r="C41" s="32"/>
      <c r="D41" s="32"/>
      <c r="E41" s="32"/>
      <c r="F41" s="32"/>
      <c r="G41" s="32"/>
      <c r="H41" s="26"/>
      <c r="I41" s="26"/>
      <c r="J41" s="26"/>
      <c r="K41" s="26"/>
      <c r="L41" s="26"/>
    </row>
    <row r="42" spans="2:12" x14ac:dyDescent="0.25">
      <c r="B42" s="32"/>
      <c r="C42" s="32"/>
      <c r="D42" s="32"/>
      <c r="E42" s="32"/>
      <c r="F42" s="32"/>
      <c r="G42" s="32"/>
      <c r="H42" s="26"/>
      <c r="I42" s="26"/>
      <c r="J42" s="26"/>
      <c r="K42" s="26"/>
      <c r="L42" s="26"/>
    </row>
    <row r="43" spans="2:12" x14ac:dyDescent="0.25">
      <c r="B43" s="32"/>
      <c r="C43" s="32"/>
      <c r="D43" s="32"/>
      <c r="E43" s="32"/>
      <c r="F43" s="32"/>
      <c r="G43" s="32"/>
      <c r="H43" s="26"/>
      <c r="I43" s="26"/>
      <c r="J43" s="26"/>
      <c r="K43" s="26"/>
      <c r="L43" s="26"/>
    </row>
    <row r="44" spans="2:12" x14ac:dyDescent="0.25">
      <c r="B44" s="32"/>
      <c r="C44" s="32"/>
      <c r="D44" s="32"/>
      <c r="E44" s="32"/>
      <c r="F44" s="32"/>
      <c r="G44" s="32"/>
      <c r="H44" s="26"/>
      <c r="I44" s="26"/>
      <c r="J44" s="26"/>
      <c r="K44" s="26"/>
      <c r="L44" s="26"/>
    </row>
    <row r="45" spans="2:12" x14ac:dyDescent="0.25">
      <c r="B45" s="32"/>
      <c r="C45" s="32"/>
      <c r="D45" s="32"/>
      <c r="E45" s="32"/>
      <c r="F45" s="32"/>
      <c r="G45" s="32"/>
      <c r="H45" s="26"/>
      <c r="I45" s="26"/>
      <c r="J45" s="26"/>
      <c r="K45" s="26"/>
      <c r="L45" s="26"/>
    </row>
    <row r="46" spans="2:12" x14ac:dyDescent="0.25">
      <c r="B46" s="32"/>
      <c r="C46" s="32"/>
      <c r="D46" s="32"/>
      <c r="E46" s="32"/>
      <c r="F46" s="32"/>
      <c r="G46" s="32"/>
      <c r="H46" s="26"/>
      <c r="I46" s="26"/>
      <c r="J46" s="26"/>
      <c r="K46" s="26"/>
      <c r="L46" s="26"/>
    </row>
    <row r="47" spans="2:12" x14ac:dyDescent="0.25">
      <c r="B47" s="32"/>
      <c r="C47" s="32"/>
      <c r="D47" s="32"/>
      <c r="E47" s="32"/>
      <c r="F47" s="32"/>
      <c r="G47" s="32"/>
      <c r="H47" s="26"/>
      <c r="I47" s="26"/>
      <c r="J47" s="26"/>
      <c r="K47" s="26"/>
      <c r="L47" s="26"/>
    </row>
    <row r="48" spans="2:12" x14ac:dyDescent="0.25">
      <c r="B48" s="32"/>
      <c r="C48" s="32"/>
      <c r="D48" s="32"/>
      <c r="E48" s="32"/>
      <c r="F48" s="32"/>
      <c r="G48" s="32"/>
      <c r="H48" s="26"/>
      <c r="I48" s="26"/>
      <c r="J48" s="26"/>
      <c r="K48" s="26"/>
      <c r="L48" s="26"/>
    </row>
    <row r="49" spans="2:12" x14ac:dyDescent="0.25">
      <c r="B49" s="32"/>
      <c r="C49" s="32"/>
      <c r="D49" s="32"/>
      <c r="E49" s="32"/>
      <c r="F49" s="32"/>
      <c r="G49" s="32"/>
      <c r="H49" s="26"/>
      <c r="I49" s="26"/>
      <c r="J49" s="26"/>
      <c r="K49" s="26"/>
      <c r="L49" s="26"/>
    </row>
    <row r="50" spans="2:12" x14ac:dyDescent="0.25">
      <c r="B50" s="32"/>
      <c r="C50" s="32"/>
      <c r="D50" s="32"/>
      <c r="E50" s="32"/>
      <c r="F50" s="32"/>
      <c r="G50" s="32"/>
      <c r="H50" s="26"/>
      <c r="I50" s="26"/>
      <c r="J50" s="26"/>
      <c r="K50" s="26"/>
      <c r="L50" s="26"/>
    </row>
    <row r="51" spans="2:12" x14ac:dyDescent="0.25">
      <c r="B51" s="32"/>
      <c r="C51" s="32"/>
      <c r="D51" s="32"/>
      <c r="E51" s="32"/>
      <c r="F51" s="32"/>
      <c r="G51" s="32"/>
      <c r="H51" s="26"/>
      <c r="I51" s="26"/>
      <c r="J51" s="26"/>
      <c r="K51" s="26"/>
      <c r="L51" s="26"/>
    </row>
    <row r="52" spans="2:12" x14ac:dyDescent="0.25">
      <c r="B52" s="32"/>
      <c r="C52" s="32"/>
      <c r="D52" s="32"/>
      <c r="E52" s="32"/>
      <c r="F52" s="32"/>
      <c r="G52" s="32"/>
      <c r="H52" s="26"/>
      <c r="I52" s="26"/>
      <c r="J52" s="26"/>
      <c r="K52" s="26"/>
      <c r="L52" s="26"/>
    </row>
    <row r="53" spans="2:12" x14ac:dyDescent="0.25">
      <c r="B53" s="32"/>
      <c r="C53" s="32"/>
      <c r="D53" s="32"/>
      <c r="E53" s="32"/>
      <c r="F53" s="32"/>
      <c r="G53" s="32"/>
      <c r="H53" s="26"/>
      <c r="I53" s="26"/>
      <c r="J53" s="26"/>
      <c r="K53" s="26"/>
      <c r="L53" s="26"/>
    </row>
    <row r="54" spans="2:12" x14ac:dyDescent="0.25">
      <c r="B54" s="32"/>
      <c r="C54" s="32"/>
      <c r="D54" s="32"/>
      <c r="E54" s="32"/>
      <c r="F54" s="32"/>
      <c r="G54" s="32"/>
      <c r="H54" s="26"/>
      <c r="I54" s="26"/>
      <c r="J54" s="26"/>
      <c r="K54" s="26"/>
      <c r="L54" s="26"/>
    </row>
    <row r="55" spans="2:12" x14ac:dyDescent="0.25">
      <c r="B55" s="32"/>
      <c r="C55" s="32"/>
      <c r="D55" s="32"/>
      <c r="E55" s="32"/>
      <c r="F55" s="32"/>
      <c r="G55" s="32"/>
      <c r="H55" s="26"/>
      <c r="I55" s="26"/>
      <c r="J55" s="26"/>
      <c r="K55" s="26"/>
      <c r="L55" s="26"/>
    </row>
    <row r="56" spans="2:12" x14ac:dyDescent="0.25">
      <c r="B56" s="32"/>
      <c r="C56" s="32"/>
      <c r="D56" s="32"/>
      <c r="E56" s="32"/>
      <c r="F56" s="32"/>
      <c r="G56" s="32"/>
      <c r="H56" s="26"/>
      <c r="I56" s="26"/>
      <c r="J56" s="26"/>
      <c r="K56" s="26"/>
      <c r="L56" s="26"/>
    </row>
    <row r="57" spans="2:12" x14ac:dyDescent="0.25">
      <c r="B57" s="32"/>
      <c r="C57" s="32"/>
      <c r="D57" s="32"/>
      <c r="E57" s="32"/>
      <c r="F57" s="32"/>
      <c r="G57" s="32"/>
      <c r="H57" s="26"/>
      <c r="I57" s="26"/>
      <c r="J57" s="26"/>
      <c r="K57" s="26"/>
      <c r="L57" s="26"/>
    </row>
    <row r="58" spans="2:12" x14ac:dyDescent="0.25">
      <c r="B58" s="32"/>
      <c r="C58" s="32"/>
      <c r="D58" s="32"/>
      <c r="E58" s="32"/>
      <c r="F58" s="32"/>
      <c r="G58" s="32"/>
      <c r="H58" s="26"/>
      <c r="I58" s="26"/>
      <c r="J58" s="26"/>
      <c r="K58" s="26"/>
      <c r="L58" s="26"/>
    </row>
    <row r="59" spans="2:12" x14ac:dyDescent="0.25">
      <c r="B59" s="32"/>
      <c r="C59" s="32"/>
      <c r="D59" s="32"/>
      <c r="E59" s="32"/>
      <c r="F59" s="32"/>
      <c r="G59" s="32"/>
      <c r="H59" s="26"/>
      <c r="I59" s="26"/>
      <c r="J59" s="26"/>
      <c r="K59" s="26"/>
      <c r="L59" s="26"/>
    </row>
    <row r="60" spans="2:12" x14ac:dyDescent="0.25">
      <c r="B60" s="32"/>
      <c r="C60" s="32"/>
      <c r="D60" s="32"/>
      <c r="E60" s="32"/>
      <c r="F60" s="32"/>
      <c r="G60" s="32"/>
      <c r="H60" s="26"/>
      <c r="I60" s="26"/>
      <c r="J60" s="26"/>
      <c r="K60" s="26"/>
      <c r="L60" s="26"/>
    </row>
    <row r="61" spans="2:12" x14ac:dyDescent="0.25">
      <c r="B61" s="32"/>
      <c r="C61" s="32"/>
      <c r="D61" s="32"/>
      <c r="E61" s="32"/>
      <c r="F61" s="32"/>
      <c r="G61" s="32"/>
      <c r="H61" s="26"/>
      <c r="I61" s="26"/>
      <c r="J61" s="26"/>
      <c r="K61" s="26"/>
      <c r="L61" s="26"/>
    </row>
    <row r="62" spans="2:12" x14ac:dyDescent="0.25">
      <c r="B62" s="32"/>
      <c r="C62" s="32"/>
      <c r="D62" s="32"/>
      <c r="E62" s="32"/>
      <c r="F62" s="32"/>
      <c r="G62" s="32"/>
      <c r="H62" s="26"/>
      <c r="I62" s="26"/>
      <c r="J62" s="26"/>
      <c r="K62" s="26"/>
      <c r="L62" s="26"/>
    </row>
    <row r="63" spans="2:12" x14ac:dyDescent="0.25">
      <c r="B63" s="32"/>
      <c r="C63" s="32"/>
      <c r="D63" s="32"/>
      <c r="E63" s="32"/>
      <c r="F63" s="32"/>
      <c r="G63" s="32"/>
      <c r="H63" s="26"/>
      <c r="I63" s="26"/>
      <c r="J63" s="26"/>
      <c r="K63" s="26"/>
      <c r="L63" s="26"/>
    </row>
    <row r="64" spans="2:12" x14ac:dyDescent="0.25">
      <c r="B64" s="32"/>
      <c r="C64" s="32"/>
      <c r="D64" s="32"/>
      <c r="E64" s="32"/>
      <c r="F64" s="32"/>
      <c r="G64" s="32"/>
      <c r="H64" s="26"/>
      <c r="I64" s="26"/>
      <c r="J64" s="26"/>
      <c r="K64" s="26"/>
      <c r="L64" s="26"/>
    </row>
    <row r="65" spans="2:12" x14ac:dyDescent="0.25">
      <c r="B65" s="32"/>
      <c r="C65" s="32"/>
      <c r="D65" s="32"/>
      <c r="E65" s="32"/>
      <c r="F65" s="32"/>
      <c r="G65" s="32"/>
      <c r="H65" s="26"/>
      <c r="I65" s="26"/>
      <c r="J65" s="26"/>
      <c r="K65" s="26"/>
      <c r="L65" s="26"/>
    </row>
    <row r="66" spans="2:12" x14ac:dyDescent="0.25">
      <c r="B66" s="32"/>
      <c r="C66" s="32"/>
      <c r="D66" s="32"/>
      <c r="E66" s="32"/>
      <c r="F66" s="32"/>
      <c r="G66" s="32"/>
      <c r="H66" s="26"/>
      <c r="I66" s="26"/>
      <c r="J66" s="26"/>
      <c r="K66" s="26"/>
      <c r="L66" s="26"/>
    </row>
    <row r="67" spans="2:12" x14ac:dyDescent="0.25">
      <c r="B67" s="32"/>
      <c r="C67" s="32"/>
      <c r="D67" s="32"/>
      <c r="E67" s="32"/>
      <c r="F67" s="32"/>
      <c r="G67" s="32"/>
      <c r="H67" s="26"/>
      <c r="I67" s="26"/>
      <c r="J67" s="26"/>
      <c r="K67" s="26"/>
      <c r="L67" s="26"/>
    </row>
    <row r="68" spans="2:12" x14ac:dyDescent="0.25">
      <c r="B68" s="32"/>
      <c r="C68" s="32"/>
      <c r="D68" s="32"/>
      <c r="E68" s="32"/>
      <c r="F68" s="32"/>
      <c r="G68" s="32"/>
      <c r="H68" s="26"/>
      <c r="I68" s="26"/>
      <c r="J68" s="26"/>
      <c r="K68" s="26"/>
      <c r="L68" s="26"/>
    </row>
    <row r="69" spans="2:12" x14ac:dyDescent="0.25">
      <c r="B69" s="32"/>
      <c r="C69" s="32"/>
      <c r="D69" s="32"/>
      <c r="E69" s="32"/>
      <c r="F69" s="32"/>
      <c r="G69" s="32"/>
      <c r="H69" s="26"/>
      <c r="I69" s="26"/>
      <c r="J69" s="26"/>
      <c r="K69" s="26"/>
      <c r="L69" s="26"/>
    </row>
    <row r="70" spans="2:12" x14ac:dyDescent="0.25">
      <c r="B70" s="32"/>
      <c r="C70" s="32"/>
      <c r="D70" s="32"/>
      <c r="E70" s="32"/>
      <c r="F70" s="32"/>
      <c r="G70" s="32"/>
      <c r="H70" s="26"/>
      <c r="I70" s="26"/>
      <c r="J70" s="26"/>
      <c r="K70" s="26"/>
      <c r="L70" s="26"/>
    </row>
    <row r="71" spans="2:12" x14ac:dyDescent="0.25">
      <c r="B71" s="32"/>
      <c r="C71" s="32"/>
      <c r="D71" s="32"/>
      <c r="E71" s="32"/>
      <c r="F71" s="32"/>
      <c r="G71" s="32"/>
      <c r="H71" s="26"/>
      <c r="I71" s="26"/>
      <c r="J71" s="26"/>
      <c r="K71" s="26"/>
      <c r="L71" s="26"/>
    </row>
    <row r="72" spans="2:12" x14ac:dyDescent="0.25">
      <c r="B72" s="32"/>
      <c r="C72" s="32"/>
      <c r="D72" s="32"/>
      <c r="E72" s="32"/>
      <c r="F72" s="32"/>
      <c r="G72" s="32"/>
      <c r="H72" s="26"/>
      <c r="I72" s="26"/>
      <c r="J72" s="26"/>
      <c r="K72" s="26"/>
      <c r="L72" s="26"/>
    </row>
    <row r="73" spans="2:12" x14ac:dyDescent="0.25">
      <c r="B73" s="32"/>
      <c r="C73" s="32"/>
      <c r="D73" s="32"/>
      <c r="E73" s="32"/>
      <c r="F73" s="32"/>
      <c r="G73" s="32"/>
      <c r="H73" s="26"/>
      <c r="I73" s="26"/>
      <c r="J73" s="26"/>
      <c r="K73" s="26"/>
      <c r="L73" s="26"/>
    </row>
    <row r="74" spans="2:12" x14ac:dyDescent="0.25">
      <c r="B74" s="32"/>
      <c r="C74" s="32"/>
      <c r="D74" s="32"/>
      <c r="E74" s="32"/>
      <c r="F74" s="32"/>
      <c r="G74" s="32"/>
      <c r="H74" s="26"/>
      <c r="I74" s="26"/>
      <c r="J74" s="26"/>
      <c r="K74" s="26"/>
      <c r="L74" s="26"/>
    </row>
    <row r="75" spans="2:12" x14ac:dyDescent="0.25">
      <c r="B75" s="32"/>
      <c r="C75" s="32"/>
      <c r="D75" s="32"/>
      <c r="E75" s="32"/>
      <c r="F75" s="32"/>
      <c r="G75" s="32"/>
      <c r="H75" s="26"/>
      <c r="I75" s="26"/>
      <c r="J75" s="26"/>
      <c r="K75" s="26"/>
      <c r="L75" s="26"/>
    </row>
    <row r="76" spans="2:12" x14ac:dyDescent="0.25">
      <c r="B76" s="32"/>
      <c r="C76" s="32"/>
      <c r="D76" s="32"/>
      <c r="E76" s="32"/>
      <c r="F76" s="32"/>
      <c r="G76" s="32"/>
      <c r="H76" s="26"/>
      <c r="I76" s="26"/>
      <c r="J76" s="26"/>
      <c r="K76" s="26"/>
      <c r="L76" s="26"/>
    </row>
    <row r="77" spans="2:12" x14ac:dyDescent="0.25">
      <c r="B77" s="32"/>
      <c r="C77" s="32"/>
      <c r="D77" s="32"/>
      <c r="E77" s="32"/>
      <c r="F77" s="32"/>
      <c r="G77" s="32"/>
      <c r="H77" s="26"/>
      <c r="I77" s="26"/>
      <c r="J77" s="26"/>
      <c r="K77" s="26"/>
      <c r="L77" s="26"/>
    </row>
    <row r="78" spans="2:12" x14ac:dyDescent="0.25">
      <c r="B78" s="32"/>
      <c r="C78" s="32"/>
      <c r="D78" s="32"/>
      <c r="E78" s="32"/>
      <c r="F78" s="32"/>
      <c r="G78" s="32"/>
      <c r="H78" s="26"/>
      <c r="I78" s="26"/>
      <c r="J78" s="26"/>
      <c r="K78" s="26"/>
      <c r="L78" s="26"/>
    </row>
    <row r="79" spans="2:12" x14ac:dyDescent="0.25">
      <c r="B79" s="32"/>
      <c r="C79" s="32"/>
      <c r="D79" s="32"/>
      <c r="E79" s="32"/>
      <c r="F79" s="32"/>
      <c r="G79" s="32"/>
      <c r="H79" s="26"/>
      <c r="I79" s="26"/>
      <c r="J79" s="26"/>
      <c r="K79" s="26"/>
      <c r="L79" s="26"/>
    </row>
    <row r="80" spans="2:12" x14ac:dyDescent="0.25">
      <c r="B80" s="32"/>
      <c r="C80" s="32"/>
      <c r="D80" s="32"/>
      <c r="E80" s="32"/>
      <c r="F80" s="32"/>
      <c r="G80" s="32"/>
      <c r="H80" s="26"/>
      <c r="I80" s="26"/>
      <c r="J80" s="26"/>
      <c r="K80" s="26"/>
      <c r="L80" s="26"/>
    </row>
    <row r="81" spans="2:12" x14ac:dyDescent="0.25">
      <c r="B81" s="32"/>
      <c r="C81" s="32"/>
      <c r="D81" s="32"/>
      <c r="E81" s="32"/>
      <c r="F81" s="32"/>
      <c r="G81" s="32"/>
      <c r="H81" s="26"/>
      <c r="I81" s="26"/>
      <c r="J81" s="26"/>
      <c r="K81" s="26"/>
      <c r="L81" s="26"/>
    </row>
    <row r="82" spans="2:12" x14ac:dyDescent="0.25">
      <c r="B82" s="32"/>
      <c r="C82" s="32"/>
      <c r="D82" s="32"/>
      <c r="E82" s="32"/>
      <c r="F82" s="32"/>
      <c r="G82" s="32"/>
      <c r="H82" s="26"/>
      <c r="I82" s="26"/>
      <c r="J82" s="26"/>
      <c r="K82" s="26"/>
      <c r="L82" s="26"/>
    </row>
    <row r="83" spans="2:12" x14ac:dyDescent="0.25">
      <c r="B83" s="32"/>
      <c r="C83" s="32"/>
      <c r="D83" s="32"/>
      <c r="E83" s="32"/>
      <c r="F83" s="32"/>
      <c r="G83" s="32"/>
      <c r="H83" s="26"/>
      <c r="I83" s="26"/>
      <c r="J83" s="26"/>
      <c r="K83" s="26"/>
      <c r="L83" s="26"/>
    </row>
    <row r="84" spans="2:12" x14ac:dyDescent="0.25">
      <c r="B84" s="32"/>
      <c r="C84" s="32"/>
      <c r="D84" s="32"/>
      <c r="E84" s="32"/>
      <c r="F84" s="32"/>
      <c r="G84" s="32"/>
      <c r="H84" s="26"/>
      <c r="I84" s="26"/>
      <c r="J84" s="26"/>
      <c r="K84" s="26"/>
      <c r="L84" s="26"/>
    </row>
    <row r="85" spans="2:12" x14ac:dyDescent="0.25">
      <c r="B85" s="32"/>
      <c r="C85" s="32"/>
      <c r="D85" s="32"/>
      <c r="E85" s="32"/>
      <c r="F85" s="32"/>
      <c r="G85" s="32"/>
      <c r="H85" s="26"/>
      <c r="I85" s="26"/>
      <c r="J85" s="26"/>
      <c r="K85" s="26"/>
      <c r="L85" s="26"/>
    </row>
    <row r="86" spans="2:12" x14ac:dyDescent="0.25">
      <c r="B86" s="32"/>
      <c r="C86" s="32"/>
      <c r="D86" s="32"/>
      <c r="E86" s="32"/>
      <c r="F86" s="32"/>
      <c r="G86" s="32"/>
      <c r="H86" s="26"/>
      <c r="I86" s="26"/>
      <c r="J86" s="26"/>
      <c r="K86" s="26"/>
      <c r="L86" s="26"/>
    </row>
    <row r="87" spans="2:12" x14ac:dyDescent="0.25">
      <c r="B87" s="32"/>
      <c r="C87" s="32"/>
      <c r="D87" s="32"/>
      <c r="E87" s="32"/>
      <c r="F87" s="32"/>
      <c r="G87" s="32"/>
      <c r="H87" s="26"/>
      <c r="I87" s="26"/>
      <c r="J87" s="26"/>
      <c r="K87" s="26"/>
      <c r="L87" s="26"/>
    </row>
    <row r="88" spans="2:12" x14ac:dyDescent="0.25">
      <c r="B88" s="32"/>
      <c r="C88" s="32"/>
      <c r="D88" s="32"/>
      <c r="E88" s="32"/>
      <c r="F88" s="32"/>
      <c r="G88" s="32"/>
      <c r="H88" s="26"/>
      <c r="I88" s="26"/>
      <c r="J88" s="26"/>
      <c r="K88" s="26"/>
      <c r="L88" s="26"/>
    </row>
    <row r="89" spans="2:12" x14ac:dyDescent="0.25">
      <c r="B89" s="32"/>
      <c r="C89" s="32"/>
      <c r="D89" s="32"/>
      <c r="E89" s="32"/>
      <c r="F89" s="32"/>
      <c r="G89" s="32"/>
      <c r="H89" s="26"/>
      <c r="I89" s="26"/>
      <c r="J89" s="26"/>
      <c r="K89" s="26"/>
      <c r="L89" s="26"/>
    </row>
    <row r="90" spans="2:12" x14ac:dyDescent="0.25">
      <c r="B90" s="32"/>
      <c r="C90" s="32"/>
      <c r="D90" s="32"/>
      <c r="E90" s="32"/>
      <c r="F90" s="32"/>
      <c r="G90" s="32"/>
      <c r="H90" s="26"/>
      <c r="I90" s="26"/>
      <c r="J90" s="26"/>
      <c r="K90" s="26"/>
      <c r="L90" s="26"/>
    </row>
    <row r="91" spans="2:12" x14ac:dyDescent="0.25">
      <c r="B91" s="32"/>
      <c r="C91" s="32"/>
      <c r="D91" s="32"/>
      <c r="E91" s="32"/>
      <c r="F91" s="32"/>
      <c r="G91" s="32"/>
      <c r="H91" s="26"/>
      <c r="I91" s="26"/>
      <c r="J91" s="26"/>
      <c r="K91" s="26"/>
      <c r="L91" s="26"/>
    </row>
    <row r="92" spans="2:12" x14ac:dyDescent="0.25">
      <c r="B92" s="32"/>
      <c r="C92" s="32"/>
      <c r="D92" s="32"/>
      <c r="E92" s="32"/>
      <c r="F92" s="32"/>
      <c r="G92" s="32"/>
      <c r="H92" s="26"/>
      <c r="I92" s="26"/>
      <c r="J92" s="26"/>
      <c r="K92" s="26"/>
      <c r="L92" s="26"/>
    </row>
    <row r="93" spans="2:12" x14ac:dyDescent="0.25">
      <c r="B93" s="32"/>
      <c r="C93" s="32"/>
      <c r="D93" s="32"/>
      <c r="E93" s="32"/>
      <c r="F93" s="32"/>
      <c r="G93" s="32"/>
      <c r="H93" s="26"/>
      <c r="I93" s="26"/>
      <c r="J93" s="26"/>
      <c r="K93" s="26"/>
      <c r="L93" s="26"/>
    </row>
    <row r="94" spans="2:12" x14ac:dyDescent="0.25">
      <c r="B94" s="32"/>
      <c r="C94" s="32"/>
      <c r="D94" s="32"/>
      <c r="E94" s="32"/>
      <c r="F94" s="32"/>
      <c r="G94" s="32"/>
      <c r="H94" s="26"/>
      <c r="I94" s="26"/>
      <c r="J94" s="26"/>
      <c r="K94" s="26"/>
      <c r="L94" s="26"/>
    </row>
    <row r="95" spans="2:12" x14ac:dyDescent="0.25">
      <c r="B95" s="32"/>
      <c r="C95" s="32"/>
      <c r="D95" s="32"/>
      <c r="E95" s="32"/>
      <c r="F95" s="32"/>
      <c r="G95" s="32"/>
      <c r="H95" s="26"/>
      <c r="I95" s="26"/>
      <c r="J95" s="26"/>
      <c r="K95" s="26"/>
      <c r="L95" s="26"/>
    </row>
    <row r="96" spans="2:12" x14ac:dyDescent="0.25">
      <c r="B96" s="32"/>
      <c r="C96" s="32"/>
      <c r="D96" s="32"/>
      <c r="E96" s="32"/>
      <c r="F96" s="32"/>
      <c r="G96" s="32"/>
      <c r="H96" s="26"/>
      <c r="I96" s="26"/>
      <c r="J96" s="26"/>
      <c r="K96" s="26"/>
      <c r="L96" s="26"/>
    </row>
    <row r="97" spans="2:12" x14ac:dyDescent="0.25">
      <c r="B97" s="32"/>
      <c r="C97" s="32"/>
      <c r="D97" s="32"/>
      <c r="E97" s="32"/>
      <c r="F97" s="32"/>
      <c r="G97" s="32"/>
      <c r="H97" s="26"/>
      <c r="I97" s="26"/>
      <c r="J97" s="26"/>
      <c r="K97" s="26"/>
      <c r="L97" s="26"/>
    </row>
    <row r="98" spans="2:12" x14ac:dyDescent="0.25">
      <c r="B98" s="32"/>
      <c r="C98" s="32"/>
      <c r="D98" s="32"/>
      <c r="E98" s="32"/>
      <c r="F98" s="32"/>
      <c r="G98" s="32"/>
      <c r="H98" s="26"/>
      <c r="I98" s="26"/>
      <c r="J98" s="26"/>
      <c r="K98" s="26"/>
      <c r="L98" s="26"/>
    </row>
    <row r="99" spans="2:12" x14ac:dyDescent="0.25">
      <c r="B99" s="32"/>
      <c r="C99" s="32"/>
      <c r="D99" s="32"/>
      <c r="E99" s="32"/>
      <c r="F99" s="32"/>
      <c r="G99" s="32"/>
      <c r="H99" s="26"/>
      <c r="I99" s="26"/>
      <c r="J99" s="26"/>
      <c r="K99" s="26"/>
      <c r="L99" s="26"/>
    </row>
    <row r="100" spans="2:12" x14ac:dyDescent="0.25">
      <c r="B100" s="32"/>
      <c r="C100" s="32"/>
      <c r="D100" s="32"/>
      <c r="E100" s="32"/>
      <c r="F100" s="32"/>
      <c r="G100" s="32"/>
      <c r="H100" s="26"/>
      <c r="I100" s="26"/>
      <c r="J100" s="26"/>
      <c r="K100" s="26"/>
      <c r="L100" s="26"/>
    </row>
    <row r="101" spans="2:12" x14ac:dyDescent="0.25">
      <c r="B101" s="32"/>
      <c r="C101" s="32"/>
      <c r="D101" s="32"/>
      <c r="E101" s="32"/>
      <c r="F101" s="32"/>
      <c r="G101" s="32"/>
      <c r="H101" s="26"/>
      <c r="I101" s="26"/>
      <c r="J101" s="26"/>
      <c r="K101" s="26"/>
      <c r="L101" s="26"/>
    </row>
    <row r="102" spans="2:12" x14ac:dyDescent="0.25">
      <c r="B102" s="32"/>
      <c r="C102" s="32"/>
      <c r="D102" s="32"/>
      <c r="E102" s="32"/>
      <c r="F102" s="32"/>
      <c r="G102" s="32"/>
      <c r="H102" s="26"/>
      <c r="I102" s="26"/>
      <c r="J102" s="26"/>
      <c r="K102" s="26"/>
      <c r="L102" s="26"/>
    </row>
    <row r="103" spans="2:12" x14ac:dyDescent="0.25">
      <c r="B103" s="32"/>
      <c r="C103" s="32"/>
      <c r="D103" s="32"/>
      <c r="E103" s="32"/>
      <c r="F103" s="32"/>
      <c r="G103" s="32"/>
      <c r="H103" s="26"/>
      <c r="I103" s="26"/>
      <c r="J103" s="26"/>
      <c r="K103" s="26"/>
      <c r="L103" s="26"/>
    </row>
    <row r="104" spans="2:12" x14ac:dyDescent="0.25">
      <c r="B104" s="32"/>
      <c r="C104" s="32"/>
      <c r="D104" s="32"/>
      <c r="E104" s="32"/>
      <c r="F104" s="32"/>
      <c r="G104" s="32"/>
      <c r="H104" s="26"/>
      <c r="I104" s="26"/>
      <c r="J104" s="26"/>
      <c r="K104" s="26"/>
      <c r="L104" s="26"/>
    </row>
    <row r="105" spans="2:12" x14ac:dyDescent="0.25">
      <c r="B105" s="32"/>
      <c r="C105" s="32"/>
      <c r="D105" s="32"/>
      <c r="E105" s="32"/>
      <c r="F105" s="32"/>
      <c r="G105" s="32"/>
      <c r="H105" s="26"/>
      <c r="I105" s="26"/>
      <c r="J105" s="26"/>
      <c r="K105" s="26"/>
      <c r="L105" s="26"/>
    </row>
    <row r="106" spans="2:12" x14ac:dyDescent="0.25">
      <c r="B106" s="32"/>
      <c r="C106" s="32"/>
      <c r="D106" s="32"/>
      <c r="E106" s="32"/>
      <c r="F106" s="32"/>
      <c r="G106" s="32"/>
      <c r="H106" s="26"/>
      <c r="I106" s="26"/>
      <c r="J106" s="26"/>
      <c r="K106" s="26"/>
      <c r="L106" s="26"/>
    </row>
    <row r="107" spans="2:12" x14ac:dyDescent="0.25">
      <c r="B107" s="32"/>
      <c r="C107" s="32"/>
      <c r="D107" s="32"/>
      <c r="E107" s="32"/>
      <c r="F107" s="32"/>
      <c r="G107" s="32"/>
      <c r="H107" s="26"/>
      <c r="I107" s="26"/>
      <c r="J107" s="26"/>
      <c r="K107" s="26"/>
      <c r="L107" s="26"/>
    </row>
    <row r="108" spans="2:12" x14ac:dyDescent="0.25">
      <c r="B108" s="32"/>
      <c r="C108" s="32"/>
      <c r="D108" s="32"/>
      <c r="E108" s="32"/>
      <c r="F108" s="32"/>
      <c r="G108" s="32"/>
      <c r="H108" s="26"/>
      <c r="I108" s="26"/>
      <c r="J108" s="26"/>
      <c r="K108" s="26"/>
      <c r="L108" s="26"/>
    </row>
    <row r="109" spans="2:12" x14ac:dyDescent="0.25">
      <c r="B109" s="32"/>
      <c r="C109" s="32"/>
      <c r="D109" s="32"/>
      <c r="E109" s="32"/>
      <c r="F109" s="32"/>
      <c r="G109" s="32"/>
      <c r="H109" s="26"/>
      <c r="I109" s="26"/>
      <c r="J109" s="26"/>
      <c r="K109" s="26"/>
      <c r="L109" s="26"/>
    </row>
    <row r="110" spans="2:12" x14ac:dyDescent="0.25">
      <c r="B110" s="32"/>
      <c r="C110" s="32"/>
      <c r="D110" s="32"/>
      <c r="E110" s="32"/>
      <c r="F110" s="32"/>
      <c r="G110" s="32"/>
      <c r="H110" s="26"/>
      <c r="I110" s="26"/>
      <c r="J110" s="26"/>
      <c r="K110" s="26"/>
      <c r="L110" s="26"/>
    </row>
    <row r="111" spans="2:12" x14ac:dyDescent="0.25">
      <c r="B111" s="32"/>
      <c r="C111" s="32"/>
      <c r="D111" s="32"/>
      <c r="E111" s="32"/>
      <c r="F111" s="32"/>
      <c r="G111" s="32"/>
      <c r="H111" s="26"/>
      <c r="I111" s="26"/>
      <c r="J111" s="26"/>
      <c r="K111" s="26"/>
      <c r="L111" s="26"/>
    </row>
    <row r="112" spans="2:12" x14ac:dyDescent="0.25">
      <c r="B112" s="32"/>
      <c r="C112" s="32"/>
      <c r="D112" s="32"/>
      <c r="E112" s="32"/>
      <c r="F112" s="32"/>
      <c r="G112" s="32"/>
      <c r="H112" s="26"/>
      <c r="I112" s="26"/>
      <c r="J112" s="26"/>
      <c r="K112" s="26"/>
      <c r="L112" s="26"/>
    </row>
    <row r="113" spans="2:12" x14ac:dyDescent="0.25">
      <c r="B113" s="32"/>
      <c r="C113" s="32"/>
      <c r="D113" s="32"/>
      <c r="E113" s="32"/>
      <c r="F113" s="32"/>
      <c r="G113" s="32"/>
      <c r="H113" s="26"/>
      <c r="I113" s="26"/>
      <c r="J113" s="26"/>
      <c r="K113" s="26"/>
      <c r="L113" s="26"/>
    </row>
    <row r="114" spans="2:12" x14ac:dyDescent="0.25">
      <c r="B114" s="32"/>
      <c r="C114" s="32"/>
      <c r="D114" s="32"/>
      <c r="E114" s="32"/>
      <c r="F114" s="32"/>
      <c r="G114" s="32"/>
      <c r="H114" s="26"/>
      <c r="I114" s="26"/>
      <c r="J114" s="26"/>
      <c r="K114" s="26"/>
      <c r="L114" s="26"/>
    </row>
    <row r="115" spans="2:12" x14ac:dyDescent="0.25">
      <c r="B115" s="32"/>
      <c r="C115" s="32"/>
      <c r="D115" s="32"/>
      <c r="E115" s="32"/>
      <c r="F115" s="32"/>
      <c r="G115" s="32"/>
      <c r="H115" s="26"/>
      <c r="I115" s="26"/>
      <c r="J115" s="26"/>
      <c r="K115" s="26"/>
      <c r="L115" s="26"/>
    </row>
    <row r="116" spans="2:12" x14ac:dyDescent="0.25">
      <c r="B116" s="32"/>
      <c r="C116" s="32"/>
      <c r="D116" s="32"/>
      <c r="E116" s="32"/>
      <c r="F116" s="32"/>
      <c r="G116" s="32"/>
      <c r="H116" s="26"/>
      <c r="I116" s="26"/>
      <c r="J116" s="26"/>
      <c r="K116" s="26"/>
      <c r="L116" s="26"/>
    </row>
    <row r="117" spans="2:12" x14ac:dyDescent="0.25">
      <c r="B117" s="32"/>
      <c r="C117" s="32"/>
      <c r="D117" s="32"/>
      <c r="E117" s="32"/>
      <c r="F117" s="32"/>
      <c r="G117" s="32"/>
      <c r="H117" s="26"/>
      <c r="I117" s="26"/>
      <c r="J117" s="26"/>
      <c r="K117" s="26"/>
      <c r="L117" s="26"/>
    </row>
    <row r="118" spans="2:12" x14ac:dyDescent="0.25">
      <c r="B118" s="32"/>
      <c r="C118" s="32"/>
      <c r="D118" s="32"/>
      <c r="E118" s="32"/>
      <c r="F118" s="32"/>
      <c r="G118" s="32"/>
      <c r="H118" s="26"/>
      <c r="I118" s="26"/>
      <c r="J118" s="26"/>
      <c r="K118" s="26"/>
      <c r="L118" s="26"/>
    </row>
    <row r="119" spans="2:12" x14ac:dyDescent="0.25">
      <c r="B119" s="32"/>
      <c r="C119" s="32"/>
      <c r="D119" s="32"/>
      <c r="E119" s="32"/>
      <c r="F119" s="32"/>
      <c r="G119" s="32"/>
      <c r="H119" s="26"/>
      <c r="I119" s="26"/>
      <c r="J119" s="26"/>
      <c r="K119" s="26"/>
      <c r="L119" s="26"/>
    </row>
    <row r="120" spans="2:12" x14ac:dyDescent="0.25">
      <c r="B120" s="32"/>
      <c r="C120" s="32"/>
      <c r="D120" s="32"/>
      <c r="E120" s="32"/>
      <c r="F120" s="32"/>
      <c r="G120" s="32"/>
      <c r="H120" s="26"/>
      <c r="I120" s="26"/>
      <c r="J120" s="26"/>
      <c r="K120" s="26"/>
      <c r="L120" s="26"/>
    </row>
    <row r="121" spans="2:12" x14ac:dyDescent="0.25">
      <c r="B121" s="32"/>
      <c r="C121" s="32"/>
      <c r="D121" s="32"/>
      <c r="E121" s="32"/>
      <c r="F121" s="32"/>
      <c r="G121" s="32"/>
      <c r="H121" s="26"/>
      <c r="I121" s="26"/>
      <c r="J121" s="26"/>
      <c r="K121" s="26"/>
      <c r="L121" s="26"/>
    </row>
    <row r="122" spans="2:12" x14ac:dyDescent="0.25">
      <c r="B122" s="32"/>
      <c r="C122" s="32"/>
      <c r="D122" s="32"/>
      <c r="E122" s="32"/>
      <c r="F122" s="32"/>
      <c r="G122" s="32"/>
      <c r="H122" s="26"/>
      <c r="I122" s="26"/>
      <c r="J122" s="26"/>
      <c r="K122" s="26"/>
      <c r="L122" s="26"/>
    </row>
    <row r="123" spans="2:12" x14ac:dyDescent="0.25">
      <c r="B123" s="32"/>
      <c r="C123" s="32"/>
      <c r="D123" s="32"/>
      <c r="E123" s="32"/>
      <c r="F123" s="32"/>
      <c r="G123" s="32"/>
      <c r="H123" s="26"/>
      <c r="I123" s="26"/>
      <c r="J123" s="26"/>
      <c r="K123" s="26"/>
      <c r="L123" s="26"/>
    </row>
    <row r="124" spans="2:12" x14ac:dyDescent="0.25">
      <c r="B124" s="32"/>
      <c r="C124" s="32"/>
      <c r="D124" s="32"/>
      <c r="E124" s="32"/>
      <c r="F124" s="32"/>
      <c r="G124" s="32"/>
      <c r="H124" s="26"/>
      <c r="I124" s="26"/>
      <c r="J124" s="26"/>
      <c r="K124" s="26"/>
      <c r="L124" s="26"/>
    </row>
    <row r="125" spans="2:12" x14ac:dyDescent="0.25">
      <c r="B125" s="32"/>
      <c r="C125" s="32"/>
      <c r="D125" s="32"/>
      <c r="E125" s="32"/>
      <c r="F125" s="32"/>
      <c r="G125" s="32"/>
      <c r="H125" s="26"/>
      <c r="I125" s="26"/>
      <c r="J125" s="26"/>
      <c r="K125" s="26"/>
      <c r="L125" s="26"/>
    </row>
    <row r="126" spans="2:12" x14ac:dyDescent="0.25">
      <c r="B126" s="32"/>
      <c r="C126" s="32"/>
      <c r="D126" s="32"/>
      <c r="E126" s="32"/>
      <c r="F126" s="32"/>
      <c r="G126" s="32"/>
      <c r="H126" s="26"/>
      <c r="I126" s="26"/>
      <c r="J126" s="26"/>
      <c r="K126" s="26"/>
      <c r="L126" s="26"/>
    </row>
    <row r="127" spans="2:12" x14ac:dyDescent="0.25">
      <c r="B127" s="32"/>
      <c r="C127" s="32"/>
      <c r="D127" s="32"/>
      <c r="E127" s="32"/>
      <c r="F127" s="32"/>
      <c r="G127" s="32"/>
      <c r="H127" s="26"/>
      <c r="I127" s="26"/>
      <c r="J127" s="26"/>
      <c r="K127" s="26"/>
      <c r="L127" s="26"/>
    </row>
    <row r="128" spans="2:12" x14ac:dyDescent="0.25">
      <c r="B128" s="32"/>
      <c r="C128" s="32"/>
      <c r="D128" s="32"/>
      <c r="E128" s="32"/>
      <c r="F128" s="32"/>
      <c r="G128" s="32"/>
      <c r="H128" s="26"/>
      <c r="I128" s="26"/>
      <c r="J128" s="26"/>
      <c r="K128" s="26"/>
      <c r="L128" s="26"/>
    </row>
    <row r="129" spans="2:12" x14ac:dyDescent="0.25">
      <c r="B129" s="32"/>
      <c r="C129" s="32"/>
      <c r="D129" s="32"/>
      <c r="E129" s="32"/>
      <c r="F129" s="32"/>
      <c r="G129" s="32"/>
      <c r="H129" s="26"/>
      <c r="I129" s="26"/>
      <c r="J129" s="26"/>
      <c r="K129" s="26"/>
      <c r="L129" s="26"/>
    </row>
    <row r="130" spans="2:12" x14ac:dyDescent="0.25">
      <c r="B130" s="32"/>
      <c r="C130" s="32"/>
      <c r="D130" s="32"/>
      <c r="E130" s="32"/>
      <c r="F130" s="32"/>
      <c r="G130" s="32"/>
      <c r="H130" s="26"/>
      <c r="I130" s="26"/>
      <c r="J130" s="26"/>
      <c r="K130" s="26"/>
      <c r="L130" s="26"/>
    </row>
    <row r="131" spans="2:12" x14ac:dyDescent="0.25">
      <c r="B131" s="32"/>
      <c r="C131" s="32"/>
      <c r="D131" s="32"/>
      <c r="E131" s="32"/>
      <c r="F131" s="32"/>
      <c r="G131" s="32"/>
      <c r="H131" s="26"/>
      <c r="I131" s="26"/>
      <c r="J131" s="26"/>
      <c r="K131" s="26"/>
      <c r="L131" s="26"/>
    </row>
    <row r="132" spans="2:12" x14ac:dyDescent="0.25">
      <c r="B132" s="32"/>
      <c r="C132" s="32"/>
      <c r="D132" s="32"/>
      <c r="E132" s="32"/>
      <c r="F132" s="32"/>
      <c r="G132" s="32"/>
      <c r="H132" s="26"/>
      <c r="I132" s="26"/>
      <c r="J132" s="26"/>
      <c r="K132" s="26"/>
      <c r="L132" s="26"/>
    </row>
    <row r="133" spans="2:12" x14ac:dyDescent="0.25">
      <c r="B133" s="32"/>
      <c r="C133" s="32"/>
      <c r="D133" s="32"/>
      <c r="E133" s="32"/>
      <c r="F133" s="32"/>
      <c r="G133" s="32"/>
      <c r="H133" s="26"/>
      <c r="I133" s="26"/>
      <c r="J133" s="26"/>
      <c r="K133" s="26"/>
      <c r="L133" s="26"/>
    </row>
    <row r="134" spans="2:12" x14ac:dyDescent="0.25">
      <c r="B134" s="32"/>
      <c r="C134" s="32"/>
      <c r="D134" s="32"/>
      <c r="E134" s="32"/>
      <c r="F134" s="32"/>
      <c r="G134" s="32"/>
      <c r="H134" s="26"/>
      <c r="I134" s="26"/>
      <c r="J134" s="26"/>
      <c r="K134" s="26"/>
      <c r="L134" s="26"/>
    </row>
    <row r="135" spans="2:12" x14ac:dyDescent="0.25">
      <c r="B135" s="32"/>
      <c r="C135" s="32"/>
      <c r="D135" s="32"/>
      <c r="E135" s="32"/>
      <c r="F135" s="32"/>
      <c r="G135" s="32"/>
      <c r="H135" s="26"/>
      <c r="I135" s="26"/>
      <c r="J135" s="26"/>
      <c r="K135" s="26"/>
      <c r="L135" s="26"/>
    </row>
    <row r="136" spans="2:12" x14ac:dyDescent="0.25">
      <c r="B136" s="32"/>
      <c r="C136" s="32"/>
      <c r="D136" s="32"/>
      <c r="E136" s="32"/>
      <c r="F136" s="32"/>
      <c r="G136" s="32"/>
      <c r="H136" s="26"/>
      <c r="I136" s="26"/>
      <c r="J136" s="26"/>
      <c r="K136" s="26"/>
      <c r="L136" s="26"/>
    </row>
    <row r="137" spans="2:12" x14ac:dyDescent="0.25">
      <c r="B137" s="32"/>
      <c r="C137" s="32"/>
      <c r="D137" s="32"/>
      <c r="E137" s="32"/>
      <c r="F137" s="32"/>
      <c r="G137" s="32"/>
      <c r="H137" s="26"/>
      <c r="I137" s="26"/>
      <c r="J137" s="26"/>
      <c r="K137" s="26"/>
      <c r="L137" s="26"/>
    </row>
    <row r="138" spans="2:12" x14ac:dyDescent="0.25">
      <c r="B138" s="32"/>
      <c r="C138" s="32"/>
      <c r="D138" s="32"/>
      <c r="E138" s="32"/>
      <c r="F138" s="32"/>
      <c r="G138" s="32"/>
      <c r="H138" s="26"/>
      <c r="I138" s="26"/>
      <c r="J138" s="26"/>
      <c r="K138" s="26"/>
      <c r="L138" s="26"/>
    </row>
    <row r="139" spans="2:12" x14ac:dyDescent="0.25">
      <c r="B139" s="32"/>
      <c r="C139" s="32"/>
      <c r="D139" s="32"/>
      <c r="E139" s="32"/>
      <c r="F139" s="32"/>
      <c r="G139" s="32"/>
      <c r="H139" s="26"/>
      <c r="I139" s="26"/>
      <c r="J139" s="26"/>
      <c r="K139" s="26"/>
      <c r="L139" s="26"/>
    </row>
    <row r="140" spans="2:12" x14ac:dyDescent="0.25">
      <c r="B140" s="32"/>
      <c r="C140" s="32"/>
      <c r="D140" s="32"/>
      <c r="E140" s="32"/>
      <c r="F140" s="32"/>
      <c r="G140" s="32"/>
      <c r="H140" s="26"/>
      <c r="I140" s="26"/>
      <c r="J140" s="26"/>
      <c r="K140" s="26"/>
      <c r="L140" s="26"/>
    </row>
    <row r="141" spans="2:12" x14ac:dyDescent="0.25">
      <c r="B141" s="32"/>
      <c r="C141" s="32"/>
      <c r="D141" s="32"/>
      <c r="E141" s="32"/>
      <c r="F141" s="32"/>
      <c r="G141" s="32"/>
      <c r="H141" s="26"/>
      <c r="I141" s="26"/>
      <c r="J141" s="26"/>
      <c r="K141" s="26"/>
      <c r="L141" s="26"/>
    </row>
    <row r="142" spans="2:12" x14ac:dyDescent="0.25">
      <c r="B142" s="32"/>
      <c r="C142" s="32"/>
      <c r="D142" s="32"/>
      <c r="E142" s="32"/>
      <c r="F142" s="32"/>
      <c r="G142" s="32"/>
      <c r="H142" s="26"/>
      <c r="I142" s="26"/>
      <c r="J142" s="26"/>
      <c r="K142" s="26"/>
      <c r="L142" s="26"/>
    </row>
    <row r="143" spans="2:12" x14ac:dyDescent="0.25">
      <c r="B143" s="32"/>
      <c r="C143" s="32"/>
      <c r="D143" s="32"/>
      <c r="E143" s="32"/>
      <c r="F143" s="32"/>
      <c r="G143" s="32"/>
      <c r="H143" s="26"/>
      <c r="I143" s="26"/>
      <c r="J143" s="26"/>
      <c r="K143" s="26"/>
      <c r="L143" s="26"/>
    </row>
    <row r="144" spans="2:12" x14ac:dyDescent="0.25">
      <c r="B144" s="32"/>
      <c r="C144" s="32"/>
      <c r="D144" s="32"/>
      <c r="E144" s="32"/>
      <c r="F144" s="32"/>
      <c r="G144" s="32"/>
      <c r="H144" s="26"/>
      <c r="I144" s="26"/>
      <c r="J144" s="26"/>
      <c r="K144" s="26"/>
      <c r="L144" s="26"/>
    </row>
    <row r="145" spans="2:12" x14ac:dyDescent="0.25">
      <c r="B145" s="32"/>
      <c r="C145" s="32"/>
      <c r="D145" s="32"/>
      <c r="E145" s="32"/>
      <c r="F145" s="32"/>
      <c r="G145" s="32"/>
      <c r="H145" s="26"/>
      <c r="I145" s="26"/>
      <c r="J145" s="26"/>
      <c r="K145" s="26"/>
      <c r="L145" s="26"/>
    </row>
    <row r="146" spans="2:12" x14ac:dyDescent="0.25">
      <c r="B146" s="32"/>
      <c r="C146" s="32"/>
      <c r="D146" s="32"/>
      <c r="E146" s="32"/>
      <c r="F146" s="32"/>
      <c r="G146" s="32"/>
      <c r="H146" s="26"/>
      <c r="I146" s="26"/>
      <c r="J146" s="26"/>
      <c r="K146" s="26"/>
      <c r="L146" s="26"/>
    </row>
    <row r="147" spans="2:12" x14ac:dyDescent="0.25">
      <c r="B147" s="32"/>
      <c r="C147" s="32"/>
      <c r="D147" s="32"/>
      <c r="E147" s="32"/>
      <c r="F147" s="32"/>
      <c r="G147" s="32"/>
      <c r="H147" s="26"/>
      <c r="I147" s="26"/>
      <c r="J147" s="26"/>
      <c r="K147" s="26"/>
      <c r="L147" s="26"/>
    </row>
    <row r="148" spans="2:12" x14ac:dyDescent="0.25">
      <c r="B148" s="32"/>
      <c r="C148" s="32"/>
      <c r="D148" s="32"/>
      <c r="E148" s="32"/>
      <c r="F148" s="32"/>
      <c r="G148" s="32"/>
      <c r="H148" s="26"/>
      <c r="I148" s="26"/>
      <c r="J148" s="26"/>
      <c r="K148" s="26"/>
      <c r="L148" s="26"/>
    </row>
    <row r="149" spans="2:12" x14ac:dyDescent="0.25">
      <c r="B149" s="32"/>
      <c r="C149" s="32"/>
      <c r="D149" s="32"/>
      <c r="E149" s="32"/>
      <c r="F149" s="32"/>
      <c r="G149" s="32"/>
      <c r="H149" s="26"/>
      <c r="I149" s="26"/>
      <c r="J149" s="26"/>
      <c r="K149" s="26"/>
      <c r="L149" s="26"/>
    </row>
    <row r="150" spans="2:12" x14ac:dyDescent="0.25">
      <c r="B150" s="32"/>
      <c r="C150" s="32"/>
      <c r="D150" s="32"/>
      <c r="E150" s="32"/>
      <c r="F150" s="32"/>
      <c r="G150" s="32"/>
      <c r="H150" s="26"/>
      <c r="I150" s="26"/>
      <c r="J150" s="26"/>
      <c r="K150" s="26"/>
      <c r="L150" s="26"/>
    </row>
    <row r="151" spans="2:12" x14ac:dyDescent="0.25">
      <c r="B151" s="32"/>
      <c r="C151" s="32"/>
      <c r="D151" s="32"/>
      <c r="E151" s="32"/>
      <c r="F151" s="32"/>
      <c r="G151" s="32"/>
      <c r="H151" s="26"/>
      <c r="I151" s="26"/>
      <c r="J151" s="26"/>
      <c r="K151" s="26"/>
      <c r="L151" s="26"/>
    </row>
    <row r="152" spans="2:12" x14ac:dyDescent="0.25">
      <c r="B152" s="32"/>
      <c r="C152" s="32"/>
      <c r="D152" s="32"/>
      <c r="E152" s="32"/>
      <c r="F152" s="32"/>
      <c r="G152" s="32"/>
      <c r="H152" s="26"/>
      <c r="I152" s="26"/>
      <c r="J152" s="26"/>
      <c r="K152" s="26"/>
      <c r="L152" s="26"/>
    </row>
    <row r="153" spans="2:12" x14ac:dyDescent="0.25">
      <c r="B153" s="32"/>
      <c r="C153" s="32"/>
      <c r="D153" s="32"/>
      <c r="E153" s="32"/>
      <c r="F153" s="32"/>
      <c r="G153" s="32"/>
      <c r="H153" s="26"/>
      <c r="I153" s="26"/>
      <c r="J153" s="26"/>
      <c r="K153" s="26"/>
      <c r="L153" s="26"/>
    </row>
    <row r="154" spans="2:12" x14ac:dyDescent="0.25">
      <c r="B154" s="32"/>
      <c r="C154" s="32"/>
      <c r="D154" s="32"/>
      <c r="E154" s="32"/>
      <c r="F154" s="32"/>
      <c r="G154" s="32"/>
      <c r="H154" s="26"/>
      <c r="I154" s="26"/>
      <c r="J154" s="26"/>
      <c r="K154" s="26"/>
      <c r="L154" s="26"/>
    </row>
    <row r="155" spans="2:12" x14ac:dyDescent="0.25">
      <c r="B155" s="32"/>
      <c r="C155" s="32"/>
      <c r="D155" s="32"/>
      <c r="E155" s="32"/>
      <c r="F155" s="32"/>
      <c r="G155" s="32"/>
      <c r="H155" s="26"/>
      <c r="I155" s="26"/>
      <c r="J155" s="26"/>
      <c r="K155" s="26"/>
      <c r="L155" s="26"/>
    </row>
    <row r="156" spans="2:12" x14ac:dyDescent="0.25">
      <c r="B156" s="32"/>
      <c r="C156" s="32"/>
      <c r="D156" s="32"/>
      <c r="E156" s="32"/>
      <c r="F156" s="32"/>
      <c r="G156" s="32"/>
      <c r="H156" s="26"/>
      <c r="I156" s="26"/>
      <c r="J156" s="26"/>
      <c r="K156" s="26"/>
      <c r="L156" s="26"/>
    </row>
    <row r="157" spans="2:12" x14ac:dyDescent="0.25">
      <c r="B157" s="32"/>
      <c r="C157" s="32"/>
      <c r="D157" s="32"/>
      <c r="E157" s="32"/>
      <c r="F157" s="32"/>
      <c r="G157" s="32"/>
      <c r="H157" s="26"/>
      <c r="I157" s="26"/>
      <c r="J157" s="26"/>
      <c r="K157" s="26"/>
      <c r="L157" s="26"/>
    </row>
    <row r="158" spans="2:12" x14ac:dyDescent="0.25">
      <c r="B158" s="32"/>
      <c r="C158" s="32"/>
      <c r="D158" s="32"/>
      <c r="E158" s="32"/>
      <c r="F158" s="32"/>
      <c r="G158" s="32"/>
      <c r="H158" s="26"/>
      <c r="I158" s="26"/>
      <c r="J158" s="26"/>
      <c r="K158" s="26"/>
      <c r="L158" s="26"/>
    </row>
    <row r="159" spans="2:12" x14ac:dyDescent="0.25">
      <c r="B159" s="32"/>
      <c r="C159" s="32"/>
      <c r="D159" s="32"/>
      <c r="E159" s="32"/>
      <c r="F159" s="32"/>
      <c r="G159" s="32"/>
      <c r="H159" s="26"/>
      <c r="I159" s="26"/>
      <c r="J159" s="26"/>
      <c r="K159" s="26"/>
      <c r="L159" s="26"/>
    </row>
    <row r="160" spans="2:12" x14ac:dyDescent="0.25">
      <c r="B160" s="32"/>
      <c r="C160" s="32"/>
      <c r="D160" s="32"/>
      <c r="E160" s="32"/>
      <c r="F160" s="32"/>
      <c r="G160" s="32"/>
      <c r="H160" s="26"/>
      <c r="I160" s="26"/>
      <c r="J160" s="26"/>
      <c r="K160" s="26"/>
      <c r="L160" s="26"/>
    </row>
    <row r="161" spans="2:12" x14ac:dyDescent="0.25">
      <c r="B161" s="32"/>
      <c r="C161" s="32"/>
      <c r="D161" s="32"/>
      <c r="E161" s="32"/>
      <c r="F161" s="32"/>
      <c r="G161" s="32"/>
      <c r="H161" s="26"/>
      <c r="I161" s="26"/>
      <c r="J161" s="26"/>
      <c r="K161" s="26"/>
      <c r="L161" s="26"/>
    </row>
    <row r="162" spans="2:12" x14ac:dyDescent="0.25">
      <c r="B162" s="32"/>
      <c r="C162" s="32"/>
      <c r="D162" s="32"/>
      <c r="E162" s="32"/>
      <c r="F162" s="32"/>
      <c r="G162" s="32"/>
      <c r="H162" s="26"/>
      <c r="I162" s="26"/>
      <c r="J162" s="26"/>
      <c r="K162" s="26"/>
      <c r="L162" s="26"/>
    </row>
    <row r="163" spans="2:12" x14ac:dyDescent="0.25">
      <c r="B163" s="32"/>
      <c r="C163" s="32"/>
      <c r="D163" s="32"/>
      <c r="E163" s="32"/>
      <c r="F163" s="32"/>
      <c r="G163" s="32"/>
      <c r="H163" s="26"/>
      <c r="I163" s="26"/>
      <c r="J163" s="26"/>
      <c r="K163" s="26"/>
      <c r="L163" s="26"/>
    </row>
    <row r="164" spans="2:12" x14ac:dyDescent="0.25">
      <c r="B164" s="32"/>
      <c r="C164" s="32"/>
      <c r="D164" s="32"/>
      <c r="E164" s="32"/>
      <c r="F164" s="32"/>
      <c r="G164" s="32"/>
      <c r="H164" s="26"/>
      <c r="I164" s="26"/>
      <c r="J164" s="26"/>
      <c r="K164" s="26"/>
      <c r="L164" s="26"/>
    </row>
    <row r="165" spans="2:12" x14ac:dyDescent="0.25">
      <c r="B165" s="32"/>
      <c r="C165" s="32"/>
      <c r="D165" s="32"/>
      <c r="E165" s="32"/>
      <c r="F165" s="32"/>
      <c r="G165" s="32"/>
      <c r="H165" s="26"/>
      <c r="I165" s="26"/>
      <c r="J165" s="26"/>
      <c r="K165" s="26"/>
      <c r="L165" s="26"/>
    </row>
    <row r="166" spans="2:12" x14ac:dyDescent="0.25">
      <c r="B166" s="32"/>
      <c r="C166" s="32"/>
      <c r="D166" s="32"/>
      <c r="E166" s="32"/>
      <c r="F166" s="32"/>
      <c r="G166" s="32"/>
      <c r="H166" s="26"/>
      <c r="I166" s="26"/>
      <c r="J166" s="26"/>
      <c r="K166" s="26"/>
      <c r="L166" s="26"/>
    </row>
    <row r="167" spans="2:12" x14ac:dyDescent="0.25">
      <c r="B167" s="32"/>
      <c r="C167" s="32"/>
      <c r="D167" s="32"/>
      <c r="E167" s="32"/>
      <c r="F167" s="32"/>
      <c r="G167" s="32"/>
      <c r="H167" s="26"/>
      <c r="I167" s="26"/>
      <c r="J167" s="26"/>
      <c r="K167" s="26"/>
      <c r="L167" s="26"/>
    </row>
    <row r="168" spans="2:12" x14ac:dyDescent="0.25">
      <c r="B168" s="32"/>
      <c r="C168" s="32"/>
      <c r="D168" s="32"/>
      <c r="E168" s="32"/>
      <c r="F168" s="32"/>
      <c r="G168" s="32"/>
      <c r="H168" s="26"/>
      <c r="I168" s="26"/>
      <c r="J168" s="26"/>
      <c r="K168" s="26"/>
      <c r="L168" s="26"/>
    </row>
    <row r="169" spans="2:12" x14ac:dyDescent="0.25">
      <c r="B169" s="32"/>
      <c r="C169" s="32"/>
      <c r="D169" s="32"/>
      <c r="E169" s="32"/>
      <c r="F169" s="32"/>
      <c r="G169" s="32"/>
      <c r="H169" s="26"/>
      <c r="I169" s="26"/>
      <c r="J169" s="26"/>
      <c r="K169" s="26"/>
      <c r="L169" s="26"/>
    </row>
    <row r="170" spans="2:12" x14ac:dyDescent="0.25">
      <c r="B170" s="32"/>
      <c r="C170" s="32"/>
      <c r="D170" s="32"/>
      <c r="E170" s="32"/>
      <c r="F170" s="32"/>
      <c r="G170" s="32"/>
      <c r="H170" s="26"/>
      <c r="I170" s="26"/>
      <c r="J170" s="26"/>
      <c r="K170" s="26"/>
      <c r="L170" s="26"/>
    </row>
    <row r="171" spans="2:12" x14ac:dyDescent="0.25">
      <c r="B171" s="32"/>
      <c r="C171" s="32"/>
      <c r="D171" s="32"/>
      <c r="E171" s="32"/>
      <c r="F171" s="32"/>
      <c r="G171" s="32"/>
      <c r="H171" s="26"/>
      <c r="I171" s="26"/>
      <c r="J171" s="26"/>
      <c r="K171" s="26"/>
      <c r="L171" s="26"/>
    </row>
    <row r="172" spans="2:12" x14ac:dyDescent="0.25">
      <c r="B172" s="32"/>
      <c r="C172" s="32"/>
      <c r="D172" s="32"/>
      <c r="E172" s="32"/>
      <c r="F172" s="32"/>
      <c r="G172" s="32"/>
      <c r="H172" s="26"/>
      <c r="I172" s="26"/>
      <c r="J172" s="26"/>
      <c r="K172" s="26"/>
      <c r="L172" s="26"/>
    </row>
    <row r="173" spans="2:12" x14ac:dyDescent="0.25">
      <c r="B173" s="32"/>
      <c r="C173" s="32"/>
      <c r="D173" s="32"/>
      <c r="E173" s="32"/>
      <c r="F173" s="32"/>
      <c r="G173" s="32"/>
      <c r="H173" s="26"/>
      <c r="I173" s="26"/>
      <c r="J173" s="26"/>
      <c r="K173" s="26"/>
      <c r="L173" s="26"/>
    </row>
    <row r="174" spans="2:12" x14ac:dyDescent="0.25">
      <c r="B174" s="32"/>
      <c r="C174" s="32"/>
      <c r="D174" s="32"/>
      <c r="E174" s="32"/>
      <c r="F174" s="32"/>
      <c r="G174" s="32"/>
      <c r="H174" s="26"/>
      <c r="I174" s="26"/>
      <c r="J174" s="26"/>
      <c r="K174" s="26"/>
      <c r="L174" s="26"/>
    </row>
    <row r="175" spans="2:12" x14ac:dyDescent="0.25">
      <c r="B175" s="32"/>
      <c r="C175" s="32"/>
      <c r="D175" s="32"/>
      <c r="E175" s="32"/>
      <c r="F175" s="32"/>
      <c r="G175" s="32"/>
      <c r="H175" s="26"/>
      <c r="I175" s="26"/>
      <c r="J175" s="26"/>
      <c r="K175" s="26"/>
      <c r="L175" s="26"/>
    </row>
    <row r="176" spans="2:12" x14ac:dyDescent="0.25">
      <c r="B176" s="32"/>
      <c r="C176" s="32"/>
      <c r="D176" s="32"/>
      <c r="E176" s="32"/>
      <c r="F176" s="32"/>
      <c r="G176" s="32"/>
      <c r="H176" s="26"/>
      <c r="I176" s="26"/>
      <c r="J176" s="26"/>
      <c r="K176" s="26"/>
      <c r="L176" s="26"/>
    </row>
    <row r="177" spans="2:12" x14ac:dyDescent="0.25">
      <c r="B177" s="32"/>
      <c r="C177" s="32"/>
      <c r="D177" s="32"/>
      <c r="E177" s="32"/>
      <c r="F177" s="32"/>
      <c r="G177" s="32"/>
      <c r="H177" s="26"/>
      <c r="I177" s="26"/>
      <c r="J177" s="26"/>
      <c r="K177" s="26"/>
      <c r="L177" s="26"/>
    </row>
    <row r="178" spans="2:12" x14ac:dyDescent="0.25">
      <c r="B178" s="32"/>
      <c r="C178" s="32"/>
      <c r="D178" s="32"/>
      <c r="E178" s="32"/>
      <c r="F178" s="32"/>
      <c r="G178" s="32"/>
      <c r="H178" s="26"/>
      <c r="I178" s="26"/>
      <c r="J178" s="26"/>
      <c r="K178" s="26"/>
      <c r="L178" s="26"/>
    </row>
    <row r="179" spans="2:12" x14ac:dyDescent="0.25">
      <c r="B179" s="32"/>
      <c r="C179" s="32"/>
      <c r="D179" s="32"/>
      <c r="E179" s="32"/>
      <c r="F179" s="32"/>
      <c r="G179" s="32"/>
      <c r="H179" s="26"/>
      <c r="I179" s="26"/>
      <c r="J179" s="26"/>
      <c r="K179" s="26"/>
      <c r="L179" s="26"/>
    </row>
    <row r="180" spans="2:12" x14ac:dyDescent="0.25">
      <c r="B180" s="32"/>
      <c r="C180" s="32"/>
      <c r="D180" s="32"/>
      <c r="E180" s="32"/>
      <c r="F180" s="32"/>
      <c r="G180" s="32"/>
      <c r="H180" s="26"/>
      <c r="I180" s="26"/>
      <c r="J180" s="26"/>
      <c r="K180" s="26"/>
      <c r="L180" s="26"/>
    </row>
    <row r="181" spans="2:12" x14ac:dyDescent="0.25">
      <c r="B181" s="32"/>
      <c r="C181" s="32"/>
      <c r="D181" s="32"/>
      <c r="E181" s="32"/>
      <c r="F181" s="32"/>
      <c r="G181" s="32"/>
      <c r="H181" s="26"/>
      <c r="I181" s="26"/>
      <c r="J181" s="26"/>
      <c r="K181" s="26"/>
      <c r="L181" s="26"/>
    </row>
    <row r="182" spans="2:12" x14ac:dyDescent="0.25">
      <c r="B182" s="32"/>
      <c r="C182" s="32"/>
      <c r="D182" s="32"/>
      <c r="E182" s="32"/>
      <c r="F182" s="32"/>
      <c r="G182" s="32"/>
      <c r="H182" s="26"/>
      <c r="I182" s="26"/>
      <c r="J182" s="26"/>
      <c r="K182" s="26"/>
      <c r="L182" s="26"/>
    </row>
    <row r="183" spans="2:12" x14ac:dyDescent="0.25">
      <c r="B183" s="32"/>
      <c r="C183" s="32"/>
      <c r="D183" s="32"/>
      <c r="E183" s="32"/>
      <c r="F183" s="32"/>
      <c r="G183" s="32"/>
      <c r="H183" s="26"/>
      <c r="I183" s="26"/>
      <c r="J183" s="26"/>
      <c r="K183" s="26"/>
      <c r="L183" s="26"/>
    </row>
    <row r="184" spans="2:12" x14ac:dyDescent="0.25">
      <c r="B184" s="32"/>
      <c r="C184" s="32"/>
      <c r="D184" s="32"/>
      <c r="E184" s="32"/>
      <c r="F184" s="32"/>
      <c r="G184" s="32"/>
      <c r="H184" s="26"/>
      <c r="I184" s="26"/>
      <c r="J184" s="26"/>
      <c r="K184" s="26"/>
      <c r="L184" s="26"/>
    </row>
    <row r="185" spans="2:12" x14ac:dyDescent="0.25">
      <c r="B185" s="32"/>
      <c r="C185" s="32"/>
      <c r="D185" s="32"/>
      <c r="E185" s="32"/>
      <c r="F185" s="32"/>
      <c r="G185" s="32"/>
      <c r="H185" s="26"/>
      <c r="I185" s="26"/>
      <c r="J185" s="26"/>
      <c r="K185" s="26"/>
      <c r="L185" s="26"/>
    </row>
    <row r="186" spans="2:12" x14ac:dyDescent="0.25">
      <c r="B186" s="32"/>
      <c r="C186" s="32"/>
      <c r="D186" s="32"/>
      <c r="E186" s="32"/>
      <c r="F186" s="32"/>
      <c r="G186" s="32"/>
      <c r="H186" s="26"/>
      <c r="I186" s="26"/>
      <c r="J186" s="26"/>
      <c r="K186" s="26"/>
      <c r="L186" s="26"/>
    </row>
    <row r="187" spans="2:12" x14ac:dyDescent="0.25">
      <c r="B187" s="32"/>
      <c r="C187" s="32"/>
      <c r="D187" s="32"/>
      <c r="E187" s="32"/>
      <c r="F187" s="32"/>
      <c r="G187" s="32"/>
      <c r="H187" s="26"/>
      <c r="I187" s="26"/>
      <c r="J187" s="26"/>
      <c r="K187" s="26"/>
      <c r="L187" s="26"/>
    </row>
    <row r="188" spans="2:12" x14ac:dyDescent="0.25">
      <c r="B188" s="32"/>
      <c r="C188" s="32"/>
      <c r="D188" s="32"/>
      <c r="E188" s="32"/>
      <c r="F188" s="32"/>
      <c r="G188" s="32"/>
      <c r="H188" s="26"/>
      <c r="I188" s="26"/>
      <c r="J188" s="26"/>
      <c r="K188" s="26"/>
      <c r="L188" s="26"/>
    </row>
    <row r="189" spans="2:12" x14ac:dyDescent="0.25">
      <c r="B189" s="32"/>
      <c r="C189" s="32"/>
      <c r="D189" s="32"/>
      <c r="E189" s="32"/>
      <c r="F189" s="32"/>
      <c r="G189" s="32"/>
      <c r="H189" s="26"/>
      <c r="I189" s="26"/>
      <c r="J189" s="26"/>
      <c r="K189" s="26"/>
      <c r="L189" s="26"/>
    </row>
    <row r="190" spans="2:12" x14ac:dyDescent="0.25">
      <c r="B190" s="32"/>
      <c r="C190" s="32"/>
      <c r="D190" s="32"/>
      <c r="E190" s="32"/>
      <c r="F190" s="32"/>
      <c r="G190" s="32"/>
      <c r="H190" s="26"/>
      <c r="I190" s="26"/>
      <c r="J190" s="26"/>
      <c r="K190" s="26"/>
      <c r="L190" s="26"/>
    </row>
    <row r="191" spans="2:12" x14ac:dyDescent="0.25">
      <c r="B191" s="32"/>
      <c r="C191" s="32"/>
      <c r="D191" s="32"/>
      <c r="E191" s="32"/>
      <c r="F191" s="32"/>
      <c r="G191" s="32"/>
      <c r="H191" s="26"/>
      <c r="I191" s="26"/>
      <c r="J191" s="26"/>
      <c r="K191" s="26"/>
      <c r="L191" s="26"/>
    </row>
    <row r="192" spans="2:12" x14ac:dyDescent="0.25">
      <c r="B192" s="32"/>
      <c r="C192" s="32"/>
      <c r="D192" s="32"/>
      <c r="E192" s="32"/>
      <c r="F192" s="32"/>
      <c r="G192" s="32"/>
      <c r="H192" s="26"/>
      <c r="I192" s="26"/>
      <c r="J192" s="26"/>
      <c r="K192" s="26"/>
      <c r="L192" s="26"/>
    </row>
    <row r="193" spans="2:12" x14ac:dyDescent="0.25">
      <c r="B193" s="32"/>
      <c r="C193" s="32"/>
      <c r="D193" s="32"/>
      <c r="E193" s="32"/>
      <c r="F193" s="32"/>
      <c r="G193" s="32"/>
      <c r="H193" s="26"/>
      <c r="I193" s="26"/>
      <c r="J193" s="26"/>
      <c r="K193" s="26"/>
      <c r="L193" s="26"/>
    </row>
    <row r="194" spans="2:12" x14ac:dyDescent="0.25">
      <c r="B194" s="32"/>
      <c r="C194" s="32"/>
      <c r="D194" s="32"/>
      <c r="E194" s="32"/>
      <c r="F194" s="32"/>
      <c r="G194" s="32"/>
      <c r="H194" s="26"/>
      <c r="I194" s="26"/>
      <c r="J194" s="26"/>
      <c r="K194" s="26"/>
      <c r="L194" s="26"/>
    </row>
    <row r="195" spans="2:12" x14ac:dyDescent="0.25">
      <c r="B195" s="32"/>
      <c r="C195" s="32"/>
      <c r="D195" s="32"/>
      <c r="E195" s="32"/>
      <c r="F195" s="32"/>
      <c r="G195" s="32"/>
      <c r="H195" s="26"/>
      <c r="I195" s="26"/>
      <c r="J195" s="26"/>
      <c r="K195" s="26"/>
      <c r="L195" s="26"/>
    </row>
    <row r="196" spans="2:12" x14ac:dyDescent="0.25">
      <c r="B196" s="32"/>
      <c r="C196" s="32"/>
      <c r="D196" s="32"/>
      <c r="E196" s="32"/>
      <c r="F196" s="32"/>
      <c r="G196" s="32"/>
      <c r="H196" s="26"/>
      <c r="I196" s="26"/>
      <c r="J196" s="26"/>
      <c r="K196" s="26"/>
      <c r="L196" s="26"/>
    </row>
    <row r="197" spans="2:12" x14ac:dyDescent="0.25">
      <c r="B197" s="32"/>
      <c r="C197" s="32"/>
      <c r="D197" s="32"/>
      <c r="E197" s="32"/>
      <c r="F197" s="32"/>
      <c r="G197" s="32"/>
      <c r="H197" s="26"/>
      <c r="I197" s="26"/>
      <c r="J197" s="26"/>
      <c r="K197" s="26"/>
      <c r="L197" s="26"/>
    </row>
    <row r="198" spans="2:12" x14ac:dyDescent="0.25">
      <c r="B198" s="32"/>
      <c r="C198" s="32"/>
      <c r="D198" s="32"/>
      <c r="E198" s="32"/>
      <c r="F198" s="32"/>
      <c r="G198" s="32"/>
      <c r="H198" s="26"/>
      <c r="I198" s="26"/>
      <c r="J198" s="26"/>
      <c r="K198" s="26"/>
      <c r="L198" s="26"/>
    </row>
    <row r="199" spans="2:12" x14ac:dyDescent="0.25">
      <c r="B199" s="32"/>
      <c r="C199" s="32"/>
      <c r="D199" s="32"/>
      <c r="E199" s="32"/>
      <c r="F199" s="32"/>
      <c r="G199" s="32"/>
      <c r="H199" s="26"/>
      <c r="I199" s="26"/>
      <c r="J199" s="26"/>
      <c r="K199" s="26"/>
      <c r="L199" s="26"/>
    </row>
    <row r="200" spans="2:12" x14ac:dyDescent="0.25">
      <c r="B200" s="32"/>
      <c r="C200" s="32"/>
      <c r="D200" s="32"/>
      <c r="E200" s="32"/>
      <c r="F200" s="32"/>
      <c r="G200" s="32"/>
      <c r="H200" s="26"/>
      <c r="I200" s="26"/>
      <c r="J200" s="26"/>
      <c r="K200" s="26"/>
      <c r="L200" s="26"/>
    </row>
    <row r="201" spans="2:12" x14ac:dyDescent="0.25">
      <c r="B201" s="32"/>
      <c r="C201" s="32"/>
      <c r="D201" s="32"/>
      <c r="E201" s="32"/>
      <c r="F201" s="32"/>
      <c r="G201" s="32"/>
      <c r="H201" s="26"/>
      <c r="I201" s="154"/>
      <c r="J201" s="154"/>
    </row>
  </sheetData>
  <sheetProtection password="C760" sheet="1" objects="1" scenarios="1" pivotTables="0"/>
  <conditionalFormatting sqref="B201:G201">
    <cfRule type="expression" dxfId="392" priority="12" stopIfTrue="1">
      <formula>RIGHT($B201,1)="0"</formula>
    </cfRule>
    <cfRule type="expression" dxfId="391" priority="13" stopIfTrue="1">
      <formula>B201&lt;&gt;""</formula>
    </cfRule>
    <cfRule type="expression" dxfId="390" priority="14" stopIfTrue="1">
      <formula>$G201&lt;&gt;""</formula>
    </cfRule>
  </conditionalFormatting>
  <conditionalFormatting sqref="I2:L4">
    <cfRule type="expression" dxfId="389" priority="15" stopIfTrue="1">
      <formula>I$11&lt;&gt;""</formula>
    </cfRule>
  </conditionalFormatting>
  <conditionalFormatting sqref="B11:B200 D11:F200 G13:G200">
    <cfRule type="expression" dxfId="388" priority="16" stopIfTrue="1">
      <formula>RIGHT($B11,1)="0"</formula>
    </cfRule>
    <cfRule type="expression" dxfId="387" priority="17" stopIfTrue="1">
      <formula>B11&lt;&gt;""</formula>
    </cfRule>
    <cfRule type="expression" dxfId="386" priority="18" stopIfTrue="1">
      <formula>$G11&lt;&gt;""</formula>
    </cfRule>
  </conditionalFormatting>
  <conditionalFormatting sqref="C11:C200">
    <cfRule type="expression" dxfId="385" priority="19" stopIfTrue="1">
      <formula>RIGHT($B11,1)="0"</formula>
    </cfRule>
    <cfRule type="expression" dxfId="384" priority="20" stopIfTrue="1">
      <formula>C11&lt;&gt;""</formula>
    </cfRule>
    <cfRule type="expression" dxfId="383" priority="21" stopIfTrue="1">
      <formula>$G11&lt;&gt;""</formula>
    </cfRule>
  </conditionalFormatting>
  <conditionalFormatting sqref="I9:L10">
    <cfRule type="expression" dxfId="382" priority="22" stopIfTrue="1">
      <formula>I$11&lt;&gt;""</formula>
    </cfRule>
    <cfRule type="expression" dxfId="381" priority="23" stopIfTrue="1">
      <formula>I$11=""</formula>
    </cfRule>
  </conditionalFormatting>
  <conditionalFormatting sqref="I7:L8">
    <cfRule type="expression" dxfId="380" priority="24" stopIfTrue="1">
      <formula>I$11&lt;&gt;""</formula>
    </cfRule>
    <cfRule type="expression" dxfId="379" priority="25" stopIfTrue="1">
      <formula>I$11=""</formula>
    </cfRule>
  </conditionalFormatting>
  <conditionalFormatting sqref="I6:L6">
    <cfRule type="expression" dxfId="378" priority="26" stopIfTrue="1">
      <formula>I$11&lt;&gt;""</formula>
    </cfRule>
    <cfRule type="expression" dxfId="377" priority="27" stopIfTrue="1">
      <formula>I$11=""</formula>
    </cfRule>
  </conditionalFormatting>
  <conditionalFormatting sqref="H41:H200 I12:L200">
    <cfRule type="expression" dxfId="376" priority="28" stopIfTrue="1">
      <formula>AND(RIGHT($B12,1)="0",H$11&lt;&gt;"")</formula>
    </cfRule>
    <cfRule type="expression" dxfId="375" priority="29" stopIfTrue="1">
      <formula>AND($G12&lt;&gt;"",H$11&lt;&gt;"")</formula>
    </cfRule>
    <cfRule type="expression" dxfId="374" priority="30" stopIfTrue="1">
      <formula>OR($G12="",H$11="")</formula>
    </cfRule>
  </conditionalFormatting>
  <conditionalFormatting sqref="C9:G10 B10">
    <cfRule type="expression" dxfId="373" priority="40" stopIfTrue="1">
      <formula>TRUE</formula>
    </cfRule>
  </conditionalFormatting>
  <conditionalFormatting sqref="B9">
    <cfRule type="expression" dxfId="372" priority="41" stopIfTrue="1">
      <formula>TRUE</formula>
    </cfRule>
  </conditionalFormatting>
  <conditionalFormatting sqref="H9:H10">
    <cfRule type="expression" dxfId="371" priority="42" stopIfTrue="1">
      <formula>TRUE</formula>
    </cfRule>
  </conditionalFormatting>
  <conditionalFormatting sqref="H15:H40">
    <cfRule type="expression" dxfId="370" priority="43" stopIfTrue="1">
      <formula>AND(RIGHT($B15,1)="0",H$11&lt;&gt;"")</formula>
    </cfRule>
    <cfRule type="expression" dxfId="369" priority="44" stopIfTrue="1">
      <formula>$G15&lt;&gt;""</formula>
    </cfRule>
    <cfRule type="expression" dxfId="368" priority="45" stopIfTrue="1">
      <formula>$G15=""</formula>
    </cfRule>
  </conditionalFormatting>
  <conditionalFormatting sqref="H9:H10">
    <cfRule type="expression" dxfId="367" priority="9" stopIfTrue="1">
      <formula>H$10&lt;&gt;""</formula>
    </cfRule>
    <cfRule type="expression" dxfId="366" priority="10" stopIfTrue="1">
      <formula>H$10=""</formula>
    </cfRule>
  </conditionalFormatting>
  <conditionalFormatting sqref="H9:H10">
    <cfRule type="expression" dxfId="365" priority="8" stopIfTrue="1">
      <formula>TRUE</formula>
    </cfRule>
  </conditionalFormatting>
  <conditionalFormatting sqref="H9:H10">
    <cfRule type="expression" dxfId="364" priority="5" stopIfTrue="1">
      <formula>TRUE</formula>
    </cfRule>
  </conditionalFormatting>
  <conditionalFormatting sqref="H9:H10">
    <cfRule type="expression" dxfId="363" priority="2" stopIfTrue="1">
      <formula>TRUE</formula>
    </cfRule>
  </conditionalFormatting>
  <conditionalFormatting sqref="H201">
    <cfRule type="expression" dxfId="362" priority="137" stopIfTrue="1">
      <formula>RIGHT($B201,1)="0"</formula>
    </cfRule>
    <cfRule type="expression" dxfId="361" priority="138" stopIfTrue="1">
      <formula>H201&lt;&gt;""</formula>
    </cfRule>
    <cfRule type="expression" dxfId="360" priority="139" stopIfTrue="1">
      <formula>#REF!&lt;&gt;""</formula>
    </cfRule>
  </conditionalFormatting>
  <conditionalFormatting sqref="I201">
    <cfRule type="expression" dxfId="359" priority="140" stopIfTrue="1">
      <formula>AND(RIGHT($B201,1)="0",I$10&lt;&gt;"",J$10="")</formula>
    </cfRule>
    <cfRule type="expression" dxfId="358" priority="141" stopIfTrue="1">
      <formula>AND(RIGHT($B201,1)="0",I$10&lt;&gt;"",J$10&lt;&gt;"")</formula>
    </cfRule>
    <cfRule type="expression" dxfId="357" priority="142" stopIfTrue="1">
      <formula>OR(#REF!="",I$10="")</formula>
    </cfRule>
  </conditionalFormatting>
  <conditionalFormatting sqref="J201">
    <cfRule type="expression" dxfId="356" priority="143" stopIfTrue="1">
      <formula>AND(RIGHT($B201,1)="0",J$10&lt;&gt;"",#REF!="")</formula>
    </cfRule>
    <cfRule type="expression" dxfId="355" priority="144" stopIfTrue="1">
      <formula>AND(RIGHT($B201,1)="0",J$10&lt;&gt;"",#REF!&lt;&gt;"")</formula>
    </cfRule>
    <cfRule type="expression" dxfId="354" priority="145" stopIfTrue="1">
      <formula>OR(#REF!="",J$10="")</formula>
    </cfRule>
  </conditionalFormatting>
  <conditionalFormatting pivot="1" sqref="G11:H12">
    <cfRule type="expression" dxfId="353" priority="1" stopIfTrue="1">
      <formula>$G$11&lt;&gt;""</formula>
    </cfRule>
  </conditionalFormatting>
  <pageMargins left="0.39370078740157483" right="0" top="0.59055118110236227" bottom="0.19685039370078741" header="0" footer="0"/>
  <pageSetup paperSize="9" orientation="landscape" r:id="rId2"/>
  <headerFooter alignWithMargins="0"/>
  <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 enableFormatConditionsCalculation="0">
    <tabColor indexed="42"/>
  </sheetPr>
  <dimension ref="A1:M201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8.5703125" style="28" hidden="1" customWidth="1"/>
    <col min="3" max="3" width="41.42578125" style="28" customWidth="1"/>
    <col min="4" max="4" width="11.42578125" style="28" customWidth="1"/>
    <col min="5" max="5" width="11.42578125" style="28" hidden="1" customWidth="1"/>
    <col min="6" max="6" width="12.5703125" style="28" hidden="1" customWidth="1"/>
    <col min="7" max="7" width="9.5703125" style="25" customWidth="1"/>
    <col min="8" max="13" width="7.140625" style="25" customWidth="1"/>
    <col min="14" max="16384" width="9.140625" style="25"/>
  </cols>
  <sheetData>
    <row r="1" spans="1:13" s="4" customFormat="1" ht="7.5" customHeight="1" x14ac:dyDescent="0.2">
      <c r="A1" s="1"/>
      <c r="B1" s="1"/>
      <c r="C1" s="1"/>
      <c r="D1" s="2"/>
      <c r="E1" s="3"/>
      <c r="F1" s="3"/>
      <c r="G1" s="3"/>
      <c r="H1" s="3"/>
      <c r="I1" s="3"/>
      <c r="J1" s="3"/>
      <c r="K1" s="3"/>
    </row>
    <row r="2" spans="1:13" s="4" customFormat="1" ht="13.5" customHeight="1" x14ac:dyDescent="0.2">
      <c r="A2" s="5"/>
      <c r="B2" s="140"/>
      <c r="C2" s="140"/>
      <c r="D2" s="140"/>
      <c r="E2" s="140"/>
      <c r="F2" s="140"/>
      <c r="G2" s="140"/>
      <c r="H2" s="140"/>
      <c r="I2" s="5"/>
      <c r="J2" s="5"/>
      <c r="K2" s="5"/>
      <c r="L2" s="5"/>
      <c r="M2" s="5"/>
    </row>
    <row r="3" spans="1:13" s="4" customFormat="1" ht="13.5" customHeight="1" x14ac:dyDescent="0.2">
      <c r="A3" s="5"/>
      <c r="B3" s="140"/>
      <c r="C3" s="140"/>
      <c r="D3" s="140"/>
      <c r="E3" s="140"/>
      <c r="F3" s="140"/>
      <c r="G3" s="140"/>
      <c r="H3" s="140"/>
      <c r="I3" s="5"/>
      <c r="J3" s="5"/>
      <c r="K3" s="5"/>
      <c r="L3" s="5"/>
      <c r="M3" s="5"/>
    </row>
    <row r="4" spans="1:13" s="4" customFormat="1" ht="12.75" customHeight="1" x14ac:dyDescent="0.2">
      <c r="A4" s="5"/>
      <c r="B4" s="140"/>
      <c r="C4" s="140"/>
      <c r="D4" s="140"/>
      <c r="E4" s="140"/>
      <c r="F4" s="140"/>
      <c r="G4" s="140"/>
      <c r="H4" s="140"/>
      <c r="I4" s="5"/>
      <c r="J4" s="5"/>
      <c r="K4" s="5"/>
      <c r="L4" s="5"/>
      <c r="M4" s="5"/>
    </row>
    <row r="5" spans="1:13" s="6" customFormat="1" ht="4.5" customHeight="1" x14ac:dyDescent="0.25"/>
    <row r="6" spans="1:13" s="6" customFormat="1" ht="3.7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</row>
    <row r="7" spans="1:13" s="6" customFormat="1" ht="10.5" customHeight="1" x14ac:dyDescent="0.25">
      <c r="B7" s="30"/>
      <c r="C7" s="69" t="str">
        <f ca="1">CONCATENATE("Price List applicable for ",Data!A9,". Effective from ",Data!A11,". ")</f>
        <v xml:space="preserve">Price List applicable for Russian Federation. Effective from April 1st 2014. </v>
      </c>
      <c r="D7" s="30"/>
      <c r="E7" s="30"/>
      <c r="F7" s="30"/>
      <c r="G7" s="30"/>
      <c r="H7" s="30"/>
      <c r="I7" s="30"/>
      <c r="J7" s="30"/>
      <c r="K7" s="30"/>
      <c r="L7" s="30"/>
      <c r="M7" s="30"/>
    </row>
    <row r="8" spans="1:13" s="6" customFormat="1" ht="10.5" customHeight="1" x14ac:dyDescent="0.25">
      <c r="B8" s="30"/>
      <c r="C8" s="65" t="str">
        <f ca="1">CONCATENATE(Data!A5,". ",Data!A7)</f>
        <v>Kaspersky Lab. 10 Geroev Panfilovtsev St. Moscow, 125363. sales@kaspersky.com</v>
      </c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3" x14ac:dyDescent="0.25">
      <c r="A9" s="32"/>
      <c r="B9" s="269" t="s">
        <v>239</v>
      </c>
      <c r="C9" s="270"/>
      <c r="D9" s="270"/>
      <c r="E9" s="270"/>
      <c r="F9" s="270"/>
      <c r="G9" s="270"/>
      <c r="H9" s="293" t="s">
        <v>134</v>
      </c>
      <c r="I9" s="6"/>
      <c r="J9" s="72"/>
      <c r="K9" s="72"/>
      <c r="L9" s="72"/>
      <c r="M9" s="72"/>
    </row>
    <row r="10" spans="1:13" x14ac:dyDescent="0.25">
      <c r="A10" s="32"/>
      <c r="B10" s="273" t="s">
        <v>130</v>
      </c>
      <c r="C10" s="273" t="s">
        <v>131</v>
      </c>
      <c r="D10" s="274" t="s">
        <v>233</v>
      </c>
      <c r="E10" s="275" t="s">
        <v>135</v>
      </c>
      <c r="F10" s="274" t="s">
        <v>232</v>
      </c>
      <c r="G10" s="273" t="s">
        <v>136</v>
      </c>
      <c r="H10" s="279" t="s">
        <v>161</v>
      </c>
      <c r="I10" s="6"/>
      <c r="J10" s="72"/>
      <c r="K10" s="72"/>
      <c r="L10" s="72"/>
      <c r="M10" s="72"/>
    </row>
    <row r="11" spans="1:13" x14ac:dyDescent="0.25">
      <c r="B11" s="26">
        <v>8066</v>
      </c>
      <c r="C11" s="261" t="s">
        <v>2220</v>
      </c>
      <c r="D11" s="261" t="s">
        <v>70</v>
      </c>
      <c r="E11" s="261" t="s">
        <v>161</v>
      </c>
      <c r="F11" s="261" t="s">
        <v>161</v>
      </c>
      <c r="G11" s="261" t="s">
        <v>2219</v>
      </c>
      <c r="H11" s="26">
        <v>499.99</v>
      </c>
      <c r="I11" s="6"/>
      <c r="J11" s="26"/>
      <c r="K11" s="26"/>
      <c r="L11" s="26"/>
      <c r="M11" s="26"/>
    </row>
    <row r="12" spans="1:13" x14ac:dyDescent="0.25">
      <c r="B12" s="267">
        <v>8067</v>
      </c>
      <c r="C12" s="261" t="s">
        <v>2223</v>
      </c>
      <c r="D12" s="261" t="s">
        <v>70</v>
      </c>
      <c r="E12" s="261" t="s">
        <v>161</v>
      </c>
      <c r="F12" s="261" t="s">
        <v>161</v>
      </c>
      <c r="G12" s="261" t="s">
        <v>2222</v>
      </c>
      <c r="H12" s="267">
        <v>999.99</v>
      </c>
      <c r="I12" s="6"/>
      <c r="J12" s="26"/>
      <c r="K12" s="26"/>
      <c r="L12" s="26"/>
      <c r="M12" s="26"/>
    </row>
    <row r="13" spans="1:13" x14ac:dyDescent="0.25">
      <c r="B13" s="267">
        <v>8069</v>
      </c>
      <c r="C13" s="263" t="s">
        <v>2226</v>
      </c>
      <c r="D13" s="263" t="s">
        <v>70</v>
      </c>
      <c r="E13" s="263" t="s">
        <v>161</v>
      </c>
      <c r="F13" s="263" t="s">
        <v>161</v>
      </c>
      <c r="G13" s="263" t="s">
        <v>2225</v>
      </c>
      <c r="H13" s="267">
        <v>1999.99</v>
      </c>
      <c r="I13" s="26"/>
      <c r="J13" s="26"/>
      <c r="K13" s="26"/>
      <c r="L13" s="26"/>
      <c r="M13" s="26"/>
    </row>
    <row r="14" spans="1:13" ht="13.5" x14ac:dyDescent="0.25">
      <c r="B14"/>
      <c r="C14"/>
      <c r="D14"/>
      <c r="E14"/>
      <c r="F14"/>
      <c r="G14"/>
      <c r="H14"/>
      <c r="I14" s="26"/>
      <c r="J14" s="26"/>
      <c r="K14" s="26"/>
      <c r="L14" s="26"/>
      <c r="M14" s="26"/>
    </row>
    <row r="15" spans="1:13" ht="13.5" x14ac:dyDescent="0.25">
      <c r="B15"/>
      <c r="C15"/>
      <c r="D15"/>
      <c r="E15"/>
      <c r="F15"/>
      <c r="G15"/>
      <c r="H15"/>
      <c r="I15" s="26"/>
      <c r="J15" s="26"/>
      <c r="K15" s="26"/>
      <c r="L15" s="26"/>
      <c r="M15" s="26"/>
    </row>
    <row r="16" spans="1:13" ht="13.5" x14ac:dyDescent="0.25">
      <c r="B16"/>
      <c r="C16"/>
      <c r="D16"/>
      <c r="E16"/>
      <c r="F16"/>
      <c r="G16"/>
      <c r="H16"/>
      <c r="I16" s="26"/>
      <c r="J16" s="26"/>
      <c r="K16" s="26"/>
      <c r="L16" s="26"/>
      <c r="M16" s="26"/>
    </row>
    <row r="17" spans="2:13" x14ac:dyDescent="0.25">
      <c r="B17" s="6"/>
      <c r="C17" s="6"/>
      <c r="D17" s="6"/>
      <c r="E17" s="6"/>
      <c r="F17" s="6"/>
      <c r="G17" s="6"/>
      <c r="H17" s="6"/>
      <c r="I17" s="26"/>
      <c r="J17" s="26"/>
      <c r="K17" s="26"/>
      <c r="L17" s="26"/>
      <c r="M17" s="26"/>
    </row>
    <row r="18" spans="2:13" x14ac:dyDescent="0.25">
      <c r="B18" s="6"/>
      <c r="C18" s="6"/>
      <c r="D18" s="6"/>
      <c r="E18" s="6"/>
      <c r="F18" s="6"/>
      <c r="G18" s="6"/>
      <c r="H18" s="6"/>
      <c r="I18" s="26"/>
      <c r="J18" s="26"/>
      <c r="K18" s="26"/>
      <c r="L18" s="26"/>
      <c r="M18" s="26"/>
    </row>
    <row r="19" spans="2:13" x14ac:dyDescent="0.25">
      <c r="B19" s="6"/>
      <c r="C19" s="6"/>
      <c r="D19" s="6"/>
      <c r="E19" s="6"/>
      <c r="F19" s="6"/>
      <c r="G19" s="6"/>
      <c r="H19" s="6"/>
      <c r="I19" s="26"/>
      <c r="J19" s="26"/>
      <c r="K19" s="26"/>
      <c r="L19" s="26"/>
      <c r="M19" s="26"/>
    </row>
    <row r="20" spans="2:13" x14ac:dyDescent="0.25">
      <c r="B20" s="6"/>
      <c r="C20" s="6"/>
      <c r="D20" s="6"/>
      <c r="E20" s="6"/>
      <c r="F20" s="6"/>
      <c r="G20" s="6"/>
      <c r="H20" s="6"/>
      <c r="I20" s="26"/>
      <c r="J20" s="26"/>
      <c r="K20" s="26"/>
      <c r="L20" s="26"/>
      <c r="M20" s="26"/>
    </row>
    <row r="21" spans="2:13" x14ac:dyDescent="0.25">
      <c r="B21" s="6"/>
      <c r="C21" s="6"/>
      <c r="D21" s="6"/>
      <c r="E21" s="6"/>
      <c r="F21" s="6"/>
      <c r="G21" s="6"/>
      <c r="H21" s="6"/>
      <c r="I21" s="26"/>
      <c r="J21" s="26"/>
      <c r="K21" s="26"/>
      <c r="L21" s="26"/>
      <c r="M21" s="26"/>
    </row>
    <row r="22" spans="2:13" x14ac:dyDescent="0.25">
      <c r="B22" s="6"/>
      <c r="C22" s="6"/>
      <c r="D22" s="6"/>
      <c r="E22" s="6"/>
      <c r="F22" s="6"/>
      <c r="G22" s="6"/>
      <c r="H22" s="6"/>
      <c r="I22" s="26"/>
      <c r="J22" s="26"/>
      <c r="K22" s="26"/>
      <c r="L22" s="26"/>
      <c r="M22" s="26"/>
    </row>
    <row r="23" spans="2:13" x14ac:dyDescent="0.25">
      <c r="B23" s="6"/>
      <c r="C23" s="6"/>
      <c r="D23" s="6"/>
      <c r="E23" s="6"/>
      <c r="F23" s="6"/>
      <c r="G23" s="6"/>
      <c r="H23" s="6"/>
      <c r="I23" s="26"/>
      <c r="J23" s="26"/>
      <c r="K23" s="26"/>
      <c r="L23" s="26"/>
      <c r="M23" s="26"/>
    </row>
    <row r="24" spans="2:13" x14ac:dyDescent="0.25">
      <c r="B24" s="6"/>
      <c r="C24" s="6"/>
      <c r="D24" s="6"/>
      <c r="E24" s="6"/>
      <c r="F24" s="6"/>
      <c r="G24" s="6"/>
      <c r="H24" s="6"/>
      <c r="I24" s="26"/>
      <c r="J24" s="26"/>
      <c r="K24" s="26"/>
      <c r="L24" s="26"/>
      <c r="M24" s="26"/>
    </row>
    <row r="25" spans="2:13" x14ac:dyDescent="0.25">
      <c r="B25" s="6"/>
      <c r="C25" s="6"/>
      <c r="D25" s="6"/>
      <c r="E25" s="6"/>
      <c r="F25" s="6"/>
      <c r="G25" s="6"/>
      <c r="H25" s="6"/>
      <c r="I25" s="26"/>
      <c r="J25" s="26"/>
      <c r="K25" s="26"/>
      <c r="L25" s="26"/>
      <c r="M25" s="26"/>
    </row>
    <row r="26" spans="2:13" x14ac:dyDescent="0.25">
      <c r="B26" s="6"/>
      <c r="C26" s="6"/>
      <c r="D26" s="6"/>
      <c r="E26" s="6"/>
      <c r="F26" s="6"/>
      <c r="G26" s="6"/>
      <c r="H26" s="6"/>
      <c r="I26" s="26"/>
      <c r="J26" s="26"/>
      <c r="K26" s="26"/>
      <c r="L26" s="26"/>
      <c r="M26" s="26"/>
    </row>
    <row r="27" spans="2:13" x14ac:dyDescent="0.25">
      <c r="B27" s="6"/>
      <c r="C27" s="6"/>
      <c r="D27" s="6"/>
      <c r="E27" s="6"/>
      <c r="F27" s="6"/>
      <c r="G27" s="6"/>
      <c r="H27" s="6"/>
      <c r="I27" s="26"/>
      <c r="J27" s="26"/>
      <c r="K27" s="26"/>
      <c r="L27" s="26"/>
      <c r="M27" s="26"/>
    </row>
    <row r="28" spans="2:13" x14ac:dyDescent="0.25">
      <c r="B28" s="6"/>
      <c r="C28" s="6"/>
      <c r="D28" s="6"/>
      <c r="E28" s="6"/>
      <c r="F28" s="6"/>
      <c r="G28" s="6"/>
      <c r="H28" s="6"/>
      <c r="I28" s="26"/>
      <c r="J28" s="26"/>
      <c r="K28" s="26"/>
      <c r="L28" s="26"/>
      <c r="M28" s="26"/>
    </row>
    <row r="29" spans="2:13" x14ac:dyDescent="0.25">
      <c r="B29" s="6"/>
      <c r="C29" s="6"/>
      <c r="D29" s="6"/>
      <c r="E29" s="6"/>
      <c r="F29" s="6"/>
      <c r="G29" s="6"/>
      <c r="H29" s="6"/>
      <c r="I29" s="26"/>
      <c r="J29" s="26"/>
      <c r="K29" s="26"/>
      <c r="L29" s="26"/>
      <c r="M29" s="26"/>
    </row>
    <row r="30" spans="2:13" x14ac:dyDescent="0.25">
      <c r="B30" s="6"/>
      <c r="C30" s="6"/>
      <c r="D30" s="6"/>
      <c r="E30" s="6"/>
      <c r="F30" s="6"/>
      <c r="G30" s="6"/>
      <c r="H30" s="6"/>
      <c r="I30" s="26"/>
      <c r="J30" s="26"/>
      <c r="K30" s="26"/>
      <c r="L30" s="26"/>
      <c r="M30" s="26"/>
    </row>
    <row r="31" spans="2:13" x14ac:dyDescent="0.25">
      <c r="B31" s="6"/>
      <c r="C31" s="6"/>
      <c r="D31" s="6"/>
      <c r="E31" s="6"/>
      <c r="F31" s="6"/>
      <c r="G31" s="6"/>
      <c r="H31" s="6"/>
      <c r="I31" s="26"/>
      <c r="J31" s="26"/>
      <c r="K31" s="26"/>
      <c r="L31" s="26"/>
      <c r="M31" s="26"/>
    </row>
    <row r="32" spans="2:13" x14ac:dyDescent="0.25">
      <c r="B32" s="6"/>
      <c r="C32" s="6"/>
      <c r="D32" s="6"/>
      <c r="E32" s="6"/>
      <c r="F32" s="6"/>
      <c r="G32" s="6"/>
      <c r="H32" s="6"/>
      <c r="I32" s="26"/>
      <c r="J32" s="26"/>
      <c r="K32" s="26"/>
      <c r="L32" s="26"/>
      <c r="M32" s="26"/>
    </row>
    <row r="33" spans="2:13" x14ac:dyDescent="0.25">
      <c r="B33" s="6"/>
      <c r="C33" s="6"/>
      <c r="D33" s="6"/>
      <c r="E33" s="6"/>
      <c r="F33" s="6"/>
      <c r="G33" s="6"/>
      <c r="H33" s="6"/>
      <c r="I33" s="26"/>
      <c r="J33" s="26"/>
      <c r="K33" s="26"/>
      <c r="L33" s="26"/>
      <c r="M33" s="26"/>
    </row>
    <row r="34" spans="2:13" x14ac:dyDescent="0.25">
      <c r="B34" s="6"/>
      <c r="C34" s="6"/>
      <c r="D34" s="6"/>
      <c r="E34" s="6"/>
      <c r="F34" s="6"/>
      <c r="G34" s="6"/>
      <c r="H34" s="6"/>
      <c r="I34" s="26"/>
      <c r="J34" s="26"/>
      <c r="K34" s="26"/>
      <c r="L34" s="26"/>
      <c r="M34" s="26"/>
    </row>
    <row r="35" spans="2:13" x14ac:dyDescent="0.25">
      <c r="B35" s="6"/>
      <c r="C35" s="6"/>
      <c r="D35" s="6"/>
      <c r="E35" s="6"/>
      <c r="F35" s="6"/>
      <c r="G35" s="6"/>
      <c r="H35" s="6"/>
      <c r="I35" s="26"/>
      <c r="J35" s="26"/>
      <c r="K35" s="26"/>
      <c r="L35" s="26"/>
      <c r="M35" s="26"/>
    </row>
    <row r="36" spans="2:13" x14ac:dyDescent="0.25">
      <c r="B36" s="6"/>
      <c r="C36" s="6"/>
      <c r="D36" s="6"/>
      <c r="E36" s="6"/>
      <c r="F36" s="6"/>
      <c r="G36" s="6"/>
      <c r="H36" s="6"/>
      <c r="I36" s="26"/>
      <c r="J36" s="26"/>
      <c r="K36" s="26"/>
      <c r="L36" s="26"/>
      <c r="M36" s="26"/>
    </row>
    <row r="37" spans="2:13" x14ac:dyDescent="0.25">
      <c r="B37" s="6"/>
      <c r="C37" s="6"/>
      <c r="D37" s="6"/>
      <c r="E37" s="6"/>
      <c r="F37" s="6"/>
      <c r="G37" s="6"/>
      <c r="H37" s="6"/>
      <c r="I37" s="26"/>
      <c r="J37" s="26"/>
      <c r="K37" s="26"/>
      <c r="L37" s="26"/>
      <c r="M37" s="26"/>
    </row>
    <row r="38" spans="2:13" x14ac:dyDescent="0.25">
      <c r="B38" s="6"/>
      <c r="C38" s="6"/>
      <c r="D38" s="6"/>
      <c r="E38" s="6"/>
      <c r="F38" s="6"/>
      <c r="G38" s="6"/>
      <c r="H38" s="6"/>
      <c r="I38" s="26"/>
      <c r="J38" s="26"/>
      <c r="K38" s="26"/>
      <c r="L38" s="26"/>
      <c r="M38" s="26"/>
    </row>
    <row r="39" spans="2:13" x14ac:dyDescent="0.25">
      <c r="B39" s="6"/>
      <c r="C39" s="6"/>
      <c r="D39" s="6"/>
      <c r="E39" s="6"/>
      <c r="F39" s="6"/>
      <c r="G39" s="6"/>
      <c r="H39" s="6"/>
      <c r="I39" s="26"/>
      <c r="J39" s="26"/>
      <c r="K39" s="26"/>
      <c r="L39" s="26"/>
      <c r="M39" s="26"/>
    </row>
    <row r="40" spans="2:13" x14ac:dyDescent="0.25">
      <c r="B40" s="6"/>
      <c r="C40" s="6"/>
      <c r="D40" s="6"/>
      <c r="E40" s="6"/>
      <c r="F40" s="6"/>
      <c r="G40" s="6"/>
      <c r="H40" s="6"/>
      <c r="I40" s="26"/>
      <c r="J40" s="26"/>
      <c r="K40" s="26"/>
      <c r="L40" s="26"/>
      <c r="M40" s="26"/>
    </row>
    <row r="41" spans="2:13" x14ac:dyDescent="0.25">
      <c r="B41" s="32"/>
      <c r="C41" s="32"/>
      <c r="D41" s="32"/>
      <c r="E41" s="32"/>
      <c r="F41" s="32"/>
      <c r="G41" s="32"/>
      <c r="H41" s="26"/>
      <c r="I41" s="26"/>
      <c r="J41" s="26"/>
      <c r="K41" s="26"/>
      <c r="L41" s="26"/>
      <c r="M41" s="26"/>
    </row>
    <row r="42" spans="2:13" x14ac:dyDescent="0.25">
      <c r="B42" s="32"/>
      <c r="C42" s="32"/>
      <c r="D42" s="32"/>
      <c r="E42" s="32"/>
      <c r="F42" s="32"/>
      <c r="G42" s="32"/>
      <c r="H42" s="26"/>
      <c r="I42" s="26"/>
      <c r="J42" s="26"/>
      <c r="K42" s="26"/>
      <c r="L42" s="26"/>
      <c r="M42" s="26"/>
    </row>
    <row r="43" spans="2:13" x14ac:dyDescent="0.25">
      <c r="B43" s="32"/>
      <c r="C43" s="32"/>
      <c r="D43" s="32"/>
      <c r="E43" s="32"/>
      <c r="F43" s="32"/>
      <c r="G43" s="32"/>
      <c r="H43" s="26"/>
      <c r="I43" s="26"/>
      <c r="J43" s="26"/>
      <c r="K43" s="26"/>
      <c r="L43" s="26"/>
      <c r="M43" s="26"/>
    </row>
    <row r="44" spans="2:13" x14ac:dyDescent="0.25">
      <c r="B44" s="32"/>
      <c r="C44" s="32"/>
      <c r="D44" s="32"/>
      <c r="E44" s="32"/>
      <c r="F44" s="32"/>
      <c r="G44" s="32"/>
      <c r="H44" s="26"/>
      <c r="I44" s="26"/>
      <c r="J44" s="26"/>
      <c r="K44" s="26"/>
      <c r="L44" s="26"/>
      <c r="M44" s="26"/>
    </row>
    <row r="45" spans="2:13" x14ac:dyDescent="0.25">
      <c r="B45" s="32"/>
      <c r="C45" s="32"/>
      <c r="D45" s="32"/>
      <c r="E45" s="32"/>
      <c r="F45" s="32"/>
      <c r="G45" s="32"/>
      <c r="H45" s="26"/>
      <c r="I45" s="26"/>
      <c r="J45" s="26"/>
      <c r="K45" s="26"/>
      <c r="L45" s="26"/>
      <c r="M45" s="26"/>
    </row>
    <row r="46" spans="2:13" x14ac:dyDescent="0.25">
      <c r="B46" s="32"/>
      <c r="C46" s="32"/>
      <c r="D46" s="32"/>
      <c r="E46" s="32"/>
      <c r="F46" s="32"/>
      <c r="G46" s="32"/>
      <c r="H46" s="26"/>
      <c r="I46" s="26"/>
      <c r="J46" s="26"/>
      <c r="K46" s="26"/>
      <c r="L46" s="26"/>
      <c r="M46" s="26"/>
    </row>
    <row r="47" spans="2:13" x14ac:dyDescent="0.25">
      <c r="B47" s="32"/>
      <c r="C47" s="32"/>
      <c r="D47" s="32"/>
      <c r="E47" s="32"/>
      <c r="F47" s="32"/>
      <c r="G47" s="32"/>
      <c r="H47" s="26"/>
      <c r="I47" s="26"/>
      <c r="J47" s="26"/>
      <c r="K47" s="26"/>
      <c r="L47" s="26"/>
      <c r="M47" s="26"/>
    </row>
    <row r="48" spans="2:13" x14ac:dyDescent="0.25">
      <c r="B48" s="32"/>
      <c r="C48" s="32"/>
      <c r="D48" s="32"/>
      <c r="E48" s="32"/>
      <c r="F48" s="32"/>
      <c r="G48" s="32"/>
      <c r="H48" s="26"/>
      <c r="I48" s="26"/>
      <c r="J48" s="26"/>
      <c r="K48" s="26"/>
      <c r="L48" s="26"/>
      <c r="M48" s="26"/>
    </row>
    <row r="49" spans="2:13" x14ac:dyDescent="0.25">
      <c r="B49" s="32"/>
      <c r="C49" s="32"/>
      <c r="D49" s="32"/>
      <c r="E49" s="32"/>
      <c r="F49" s="32"/>
      <c r="G49" s="32"/>
      <c r="H49" s="26"/>
      <c r="I49" s="26"/>
      <c r="J49" s="26"/>
      <c r="K49" s="26"/>
      <c r="L49" s="26"/>
      <c r="M49" s="26"/>
    </row>
    <row r="50" spans="2:13" x14ac:dyDescent="0.25">
      <c r="B50" s="32"/>
      <c r="C50" s="32"/>
      <c r="D50" s="32"/>
      <c r="E50" s="32"/>
      <c r="F50" s="32"/>
      <c r="G50" s="32"/>
      <c r="H50" s="26"/>
      <c r="I50" s="26"/>
      <c r="J50" s="26"/>
      <c r="K50" s="26"/>
      <c r="L50" s="26"/>
      <c r="M50" s="26"/>
    </row>
    <row r="51" spans="2:13" x14ac:dyDescent="0.25">
      <c r="B51" s="32"/>
      <c r="C51" s="32"/>
      <c r="D51" s="32"/>
      <c r="E51" s="32"/>
      <c r="F51" s="32"/>
      <c r="G51" s="32"/>
      <c r="H51" s="26"/>
      <c r="I51" s="26"/>
      <c r="J51" s="26"/>
      <c r="K51" s="26"/>
      <c r="L51" s="26"/>
      <c r="M51" s="26"/>
    </row>
    <row r="52" spans="2:13" x14ac:dyDescent="0.25">
      <c r="B52" s="32"/>
      <c r="C52" s="32"/>
      <c r="D52" s="32"/>
      <c r="E52" s="32"/>
      <c r="F52" s="32"/>
      <c r="G52" s="32"/>
      <c r="H52" s="26"/>
      <c r="I52" s="26"/>
      <c r="J52" s="26"/>
      <c r="K52" s="26"/>
      <c r="L52" s="26"/>
      <c r="M52" s="26"/>
    </row>
    <row r="53" spans="2:13" x14ac:dyDescent="0.25">
      <c r="B53" s="32"/>
      <c r="C53" s="32"/>
      <c r="D53" s="32"/>
      <c r="E53" s="32"/>
      <c r="F53" s="32"/>
      <c r="G53" s="32"/>
      <c r="H53" s="26"/>
      <c r="I53" s="26"/>
      <c r="J53" s="26"/>
      <c r="K53" s="26"/>
      <c r="L53" s="26"/>
      <c r="M53" s="26"/>
    </row>
    <row r="54" spans="2:13" x14ac:dyDescent="0.25">
      <c r="B54" s="32"/>
      <c r="C54" s="32"/>
      <c r="D54" s="32"/>
      <c r="E54" s="32"/>
      <c r="F54" s="32"/>
      <c r="G54" s="32"/>
      <c r="H54" s="26"/>
      <c r="I54" s="26"/>
      <c r="J54" s="26"/>
      <c r="K54" s="26"/>
      <c r="L54" s="26"/>
      <c r="M54" s="26"/>
    </row>
    <row r="55" spans="2:13" x14ac:dyDescent="0.25">
      <c r="B55" s="32"/>
      <c r="C55" s="32"/>
      <c r="D55" s="32"/>
      <c r="E55" s="32"/>
      <c r="F55" s="32"/>
      <c r="G55" s="32"/>
      <c r="H55" s="26"/>
      <c r="I55" s="26"/>
      <c r="J55" s="26"/>
      <c r="K55" s="26"/>
      <c r="L55" s="26"/>
      <c r="M55" s="26"/>
    </row>
    <row r="56" spans="2:13" x14ac:dyDescent="0.25">
      <c r="B56" s="32"/>
      <c r="C56" s="32"/>
      <c r="D56" s="32"/>
      <c r="E56" s="32"/>
      <c r="F56" s="32"/>
      <c r="G56" s="32"/>
      <c r="H56" s="26"/>
      <c r="I56" s="26"/>
      <c r="J56" s="26"/>
      <c r="K56" s="26"/>
      <c r="L56" s="26"/>
      <c r="M56" s="26"/>
    </row>
    <row r="57" spans="2:13" x14ac:dyDescent="0.25">
      <c r="B57" s="32"/>
      <c r="C57" s="32"/>
      <c r="D57" s="32"/>
      <c r="E57" s="32"/>
      <c r="F57" s="32"/>
      <c r="G57" s="32"/>
      <c r="H57" s="26"/>
      <c r="I57" s="26"/>
      <c r="J57" s="26"/>
      <c r="K57" s="26"/>
      <c r="L57" s="26"/>
      <c r="M57" s="26"/>
    </row>
    <row r="58" spans="2:13" x14ac:dyDescent="0.25">
      <c r="B58" s="32"/>
      <c r="C58" s="32"/>
      <c r="D58" s="32"/>
      <c r="E58" s="32"/>
      <c r="F58" s="32"/>
      <c r="G58" s="32"/>
      <c r="H58" s="26"/>
      <c r="I58" s="26"/>
      <c r="J58" s="26"/>
      <c r="K58" s="26"/>
      <c r="L58" s="26"/>
      <c r="M58" s="26"/>
    </row>
    <row r="59" spans="2:13" x14ac:dyDescent="0.25">
      <c r="B59" s="32"/>
      <c r="C59" s="32"/>
      <c r="D59" s="32"/>
      <c r="E59" s="32"/>
      <c r="F59" s="32"/>
      <c r="G59" s="32"/>
      <c r="H59" s="26"/>
      <c r="I59" s="26"/>
      <c r="J59" s="26"/>
      <c r="K59" s="26"/>
      <c r="L59" s="26"/>
      <c r="M59" s="26"/>
    </row>
    <row r="60" spans="2:13" x14ac:dyDescent="0.25">
      <c r="B60" s="32"/>
      <c r="C60" s="32"/>
      <c r="D60" s="32"/>
      <c r="E60" s="32"/>
      <c r="F60" s="32"/>
      <c r="G60" s="32"/>
      <c r="H60" s="26"/>
      <c r="I60" s="26"/>
      <c r="J60" s="26"/>
      <c r="K60" s="26"/>
      <c r="L60" s="26"/>
      <c r="M60" s="26"/>
    </row>
    <row r="61" spans="2:13" x14ac:dyDescent="0.25">
      <c r="B61" s="32"/>
      <c r="C61" s="32"/>
      <c r="D61" s="32"/>
      <c r="E61" s="32"/>
      <c r="F61" s="32"/>
      <c r="G61" s="32"/>
      <c r="H61" s="26"/>
      <c r="I61" s="26"/>
      <c r="J61" s="26"/>
      <c r="K61" s="26"/>
      <c r="L61" s="26"/>
      <c r="M61" s="26"/>
    </row>
    <row r="62" spans="2:13" x14ac:dyDescent="0.25">
      <c r="B62" s="32"/>
      <c r="C62" s="32"/>
      <c r="D62" s="32"/>
      <c r="E62" s="32"/>
      <c r="F62" s="32"/>
      <c r="G62" s="32"/>
      <c r="H62" s="26"/>
      <c r="I62" s="26"/>
      <c r="J62" s="26"/>
      <c r="K62" s="26"/>
      <c r="L62" s="26"/>
      <c r="M62" s="26"/>
    </row>
    <row r="63" spans="2:13" x14ac:dyDescent="0.25">
      <c r="B63" s="32"/>
      <c r="C63" s="32"/>
      <c r="D63" s="32"/>
      <c r="E63" s="32"/>
      <c r="F63" s="32"/>
      <c r="G63" s="32"/>
      <c r="H63" s="26"/>
      <c r="I63" s="26"/>
      <c r="J63" s="26"/>
      <c r="K63" s="26"/>
      <c r="L63" s="26"/>
      <c r="M63" s="26"/>
    </row>
    <row r="64" spans="2:13" x14ac:dyDescent="0.25">
      <c r="B64" s="32"/>
      <c r="C64" s="32"/>
      <c r="D64" s="32"/>
      <c r="E64" s="32"/>
      <c r="F64" s="32"/>
      <c r="G64" s="32"/>
      <c r="H64" s="26"/>
      <c r="I64" s="26"/>
      <c r="J64" s="26"/>
      <c r="K64" s="26"/>
      <c r="L64" s="26"/>
      <c r="M64" s="26"/>
    </row>
    <row r="65" spans="2:13" x14ac:dyDescent="0.25">
      <c r="B65" s="32"/>
      <c r="C65" s="32"/>
      <c r="D65" s="32"/>
      <c r="E65" s="32"/>
      <c r="F65" s="32"/>
      <c r="G65" s="32"/>
      <c r="H65" s="26"/>
      <c r="I65" s="26"/>
      <c r="J65" s="26"/>
      <c r="K65" s="26"/>
      <c r="L65" s="26"/>
      <c r="M65" s="26"/>
    </row>
    <row r="66" spans="2:13" x14ac:dyDescent="0.25">
      <c r="B66" s="32"/>
      <c r="C66" s="32"/>
      <c r="D66" s="32"/>
      <c r="E66" s="32"/>
      <c r="F66" s="32"/>
      <c r="G66" s="32"/>
      <c r="H66" s="26"/>
      <c r="I66" s="26"/>
      <c r="J66" s="26"/>
      <c r="K66" s="26"/>
      <c r="L66" s="26"/>
      <c r="M66" s="26"/>
    </row>
    <row r="67" spans="2:13" x14ac:dyDescent="0.25">
      <c r="B67" s="32"/>
      <c r="C67" s="32"/>
      <c r="D67" s="32"/>
      <c r="E67" s="32"/>
      <c r="F67" s="32"/>
      <c r="G67" s="32"/>
      <c r="H67" s="26"/>
      <c r="I67" s="26"/>
      <c r="J67" s="26"/>
      <c r="K67" s="26"/>
      <c r="L67" s="26"/>
      <c r="M67" s="26"/>
    </row>
    <row r="68" spans="2:13" x14ac:dyDescent="0.25">
      <c r="B68" s="32"/>
      <c r="C68" s="32"/>
      <c r="D68" s="32"/>
      <c r="E68" s="32"/>
      <c r="F68" s="32"/>
      <c r="G68" s="32"/>
      <c r="H68" s="26"/>
      <c r="I68" s="26"/>
      <c r="J68" s="26"/>
      <c r="K68" s="26"/>
      <c r="L68" s="26"/>
      <c r="M68" s="26"/>
    </row>
    <row r="69" spans="2:13" x14ac:dyDescent="0.25">
      <c r="B69" s="32"/>
      <c r="C69" s="32"/>
      <c r="D69" s="32"/>
      <c r="E69" s="32"/>
      <c r="F69" s="32"/>
      <c r="G69" s="32"/>
      <c r="H69" s="26"/>
      <c r="I69" s="26"/>
      <c r="J69" s="26"/>
      <c r="K69" s="26"/>
      <c r="L69" s="26"/>
      <c r="M69" s="26"/>
    </row>
    <row r="70" spans="2:13" x14ac:dyDescent="0.25">
      <c r="B70" s="32"/>
      <c r="C70" s="32"/>
      <c r="D70" s="32"/>
      <c r="E70" s="32"/>
      <c r="F70" s="32"/>
      <c r="G70" s="32"/>
      <c r="H70" s="26"/>
      <c r="I70" s="26"/>
      <c r="J70" s="26"/>
      <c r="K70" s="26"/>
      <c r="L70" s="26"/>
      <c r="M70" s="26"/>
    </row>
    <row r="71" spans="2:13" x14ac:dyDescent="0.25">
      <c r="B71" s="32"/>
      <c r="C71" s="32"/>
      <c r="D71" s="32"/>
      <c r="E71" s="32"/>
      <c r="F71" s="32"/>
      <c r="G71" s="32"/>
      <c r="H71" s="26"/>
      <c r="I71" s="26"/>
      <c r="J71" s="26"/>
      <c r="K71" s="26"/>
      <c r="L71" s="26"/>
      <c r="M71" s="26"/>
    </row>
    <row r="72" spans="2:13" x14ac:dyDescent="0.25">
      <c r="B72" s="32"/>
      <c r="C72" s="32"/>
      <c r="D72" s="32"/>
      <c r="E72" s="32"/>
      <c r="F72" s="32"/>
      <c r="G72" s="32"/>
      <c r="H72" s="26"/>
      <c r="I72" s="26"/>
      <c r="J72" s="26"/>
      <c r="K72" s="26"/>
      <c r="L72" s="26"/>
      <c r="M72" s="26"/>
    </row>
    <row r="73" spans="2:13" x14ac:dyDescent="0.25">
      <c r="B73" s="32"/>
      <c r="C73" s="32"/>
      <c r="D73" s="32"/>
      <c r="E73" s="32"/>
      <c r="F73" s="32"/>
      <c r="G73" s="32"/>
      <c r="H73" s="26"/>
      <c r="I73" s="26"/>
      <c r="J73" s="26"/>
      <c r="K73" s="26"/>
      <c r="L73" s="26"/>
      <c r="M73" s="26"/>
    </row>
    <row r="74" spans="2:13" x14ac:dyDescent="0.25">
      <c r="B74" s="32"/>
      <c r="C74" s="32"/>
      <c r="D74" s="32"/>
      <c r="E74" s="32"/>
      <c r="F74" s="32"/>
      <c r="G74" s="32"/>
      <c r="H74" s="26"/>
      <c r="I74" s="26"/>
      <c r="J74" s="26"/>
      <c r="K74" s="26"/>
      <c r="L74" s="26"/>
      <c r="M74" s="26"/>
    </row>
    <row r="75" spans="2:13" x14ac:dyDescent="0.25">
      <c r="B75" s="32"/>
      <c r="C75" s="32"/>
      <c r="D75" s="32"/>
      <c r="E75" s="32"/>
      <c r="F75" s="32"/>
      <c r="G75" s="32"/>
      <c r="H75" s="26"/>
      <c r="I75" s="26"/>
      <c r="J75" s="26"/>
      <c r="K75" s="26"/>
      <c r="L75" s="26"/>
      <c r="M75" s="26"/>
    </row>
    <row r="76" spans="2:13" x14ac:dyDescent="0.25">
      <c r="B76" s="32"/>
      <c r="C76" s="32"/>
      <c r="D76" s="32"/>
      <c r="E76" s="32"/>
      <c r="F76" s="32"/>
      <c r="G76" s="32"/>
      <c r="H76" s="26"/>
      <c r="I76" s="26"/>
      <c r="J76" s="26"/>
      <c r="K76" s="26"/>
      <c r="L76" s="26"/>
      <c r="M76" s="26"/>
    </row>
    <row r="77" spans="2:13" x14ac:dyDescent="0.25">
      <c r="B77" s="32"/>
      <c r="C77" s="32"/>
      <c r="D77" s="32"/>
      <c r="E77" s="32"/>
      <c r="F77" s="32"/>
      <c r="G77" s="32"/>
      <c r="H77" s="26"/>
      <c r="I77" s="26"/>
      <c r="J77" s="26"/>
      <c r="K77" s="26"/>
      <c r="L77" s="26"/>
      <c r="M77" s="26"/>
    </row>
    <row r="78" spans="2:13" x14ac:dyDescent="0.25">
      <c r="B78" s="32"/>
      <c r="C78" s="32"/>
      <c r="D78" s="32"/>
      <c r="E78" s="32"/>
      <c r="F78" s="32"/>
      <c r="G78" s="32"/>
      <c r="H78" s="26"/>
      <c r="I78" s="26"/>
      <c r="J78" s="26"/>
      <c r="K78" s="26"/>
      <c r="L78" s="26"/>
      <c r="M78" s="26"/>
    </row>
    <row r="79" spans="2:13" x14ac:dyDescent="0.25">
      <c r="B79" s="32"/>
      <c r="C79" s="32"/>
      <c r="D79" s="32"/>
      <c r="E79" s="32"/>
      <c r="F79" s="32"/>
      <c r="G79" s="32"/>
      <c r="H79" s="26"/>
      <c r="I79" s="26"/>
      <c r="J79" s="26"/>
      <c r="K79" s="26"/>
      <c r="L79" s="26"/>
      <c r="M79" s="26"/>
    </row>
    <row r="80" spans="2:13" x14ac:dyDescent="0.25">
      <c r="B80" s="32"/>
      <c r="C80" s="32"/>
      <c r="D80" s="32"/>
      <c r="E80" s="32"/>
      <c r="F80" s="32"/>
      <c r="G80" s="32"/>
      <c r="H80" s="26"/>
      <c r="I80" s="26"/>
      <c r="J80" s="26"/>
      <c r="K80" s="26"/>
      <c r="L80" s="26"/>
      <c r="M80" s="26"/>
    </row>
    <row r="81" spans="2:13" x14ac:dyDescent="0.25">
      <c r="B81" s="32"/>
      <c r="C81" s="32"/>
      <c r="D81" s="32"/>
      <c r="E81" s="32"/>
      <c r="F81" s="32"/>
      <c r="G81" s="32"/>
      <c r="H81" s="26"/>
      <c r="I81" s="26"/>
      <c r="J81" s="26"/>
      <c r="K81" s="26"/>
      <c r="L81" s="26"/>
      <c r="M81" s="26"/>
    </row>
    <row r="82" spans="2:13" x14ac:dyDescent="0.25">
      <c r="B82" s="32"/>
      <c r="C82" s="32"/>
      <c r="D82" s="32"/>
      <c r="E82" s="32"/>
      <c r="F82" s="32"/>
      <c r="G82" s="32"/>
      <c r="H82" s="26"/>
      <c r="I82" s="26"/>
      <c r="J82" s="26"/>
      <c r="K82" s="26"/>
      <c r="L82" s="26"/>
      <c r="M82" s="26"/>
    </row>
    <row r="83" spans="2:13" x14ac:dyDescent="0.25">
      <c r="B83" s="32"/>
      <c r="C83" s="32"/>
      <c r="D83" s="32"/>
      <c r="E83" s="32"/>
      <c r="F83" s="32"/>
      <c r="G83" s="32"/>
      <c r="H83" s="26"/>
      <c r="I83" s="26"/>
      <c r="J83" s="26"/>
      <c r="K83" s="26"/>
      <c r="L83" s="26"/>
      <c r="M83" s="26"/>
    </row>
    <row r="84" spans="2:13" x14ac:dyDescent="0.25">
      <c r="B84" s="32"/>
      <c r="C84" s="32"/>
      <c r="D84" s="32"/>
      <c r="E84" s="32"/>
      <c r="F84" s="32"/>
      <c r="G84" s="32"/>
      <c r="H84" s="26"/>
      <c r="I84" s="26"/>
      <c r="J84" s="26"/>
      <c r="K84" s="26"/>
      <c r="L84" s="26"/>
      <c r="M84" s="26"/>
    </row>
    <row r="85" spans="2:13" x14ac:dyDescent="0.25">
      <c r="B85" s="32"/>
      <c r="C85" s="32"/>
      <c r="D85" s="32"/>
      <c r="E85" s="32"/>
      <c r="F85" s="32"/>
      <c r="G85" s="32"/>
      <c r="H85" s="26"/>
      <c r="I85" s="26"/>
      <c r="J85" s="26"/>
      <c r="K85" s="26"/>
      <c r="L85" s="26"/>
      <c r="M85" s="26"/>
    </row>
    <row r="86" spans="2:13" x14ac:dyDescent="0.25">
      <c r="B86" s="32"/>
      <c r="C86" s="32"/>
      <c r="D86" s="32"/>
      <c r="E86" s="32"/>
      <c r="F86" s="32"/>
      <c r="G86" s="32"/>
      <c r="H86" s="26"/>
      <c r="I86" s="26"/>
      <c r="J86" s="26"/>
      <c r="K86" s="26"/>
      <c r="L86" s="26"/>
      <c r="M86" s="26"/>
    </row>
    <row r="87" spans="2:13" x14ac:dyDescent="0.25">
      <c r="B87" s="32"/>
      <c r="C87" s="32"/>
      <c r="D87" s="32"/>
      <c r="E87" s="32"/>
      <c r="F87" s="32"/>
      <c r="G87" s="32"/>
      <c r="H87" s="26"/>
      <c r="I87" s="26"/>
      <c r="J87" s="26"/>
      <c r="K87" s="26"/>
      <c r="L87" s="26"/>
      <c r="M87" s="26"/>
    </row>
    <row r="88" spans="2:13" x14ac:dyDescent="0.25">
      <c r="B88" s="32"/>
      <c r="C88" s="32"/>
      <c r="D88" s="32"/>
      <c r="E88" s="32"/>
      <c r="F88" s="32"/>
      <c r="G88" s="32"/>
      <c r="H88" s="26"/>
      <c r="I88" s="26"/>
      <c r="J88" s="26"/>
      <c r="K88" s="26"/>
      <c r="L88" s="26"/>
      <c r="M88" s="26"/>
    </row>
    <row r="89" spans="2:13" x14ac:dyDescent="0.25">
      <c r="B89" s="32"/>
      <c r="C89" s="32"/>
      <c r="D89" s="32"/>
      <c r="E89" s="32"/>
      <c r="F89" s="32"/>
      <c r="G89" s="32"/>
      <c r="H89" s="26"/>
      <c r="I89" s="26"/>
      <c r="J89" s="26"/>
      <c r="K89" s="26"/>
      <c r="L89" s="26"/>
      <c r="M89" s="26"/>
    </row>
    <row r="90" spans="2:13" x14ac:dyDescent="0.25">
      <c r="B90" s="32"/>
      <c r="C90" s="32"/>
      <c r="D90" s="32"/>
      <c r="E90" s="32"/>
      <c r="F90" s="32"/>
      <c r="G90" s="32"/>
      <c r="H90" s="26"/>
      <c r="I90" s="26"/>
      <c r="J90" s="26"/>
      <c r="K90" s="26"/>
      <c r="L90" s="26"/>
      <c r="M90" s="26"/>
    </row>
    <row r="91" spans="2:13" x14ac:dyDescent="0.25">
      <c r="B91" s="32"/>
      <c r="C91" s="32"/>
      <c r="D91" s="32"/>
      <c r="E91" s="32"/>
      <c r="F91" s="32"/>
      <c r="G91" s="32"/>
      <c r="H91" s="26"/>
      <c r="I91" s="26"/>
      <c r="J91" s="26"/>
      <c r="K91" s="26"/>
      <c r="L91" s="26"/>
      <c r="M91" s="26"/>
    </row>
    <row r="92" spans="2:13" x14ac:dyDescent="0.25">
      <c r="B92" s="32"/>
      <c r="C92" s="32"/>
      <c r="D92" s="32"/>
      <c r="E92" s="32"/>
      <c r="F92" s="32"/>
      <c r="G92" s="32"/>
      <c r="H92" s="26"/>
      <c r="I92" s="26"/>
      <c r="J92" s="26"/>
      <c r="K92" s="26"/>
      <c r="L92" s="26"/>
      <c r="M92" s="26"/>
    </row>
    <row r="93" spans="2:13" x14ac:dyDescent="0.25">
      <c r="B93" s="32"/>
      <c r="C93" s="32"/>
      <c r="D93" s="32"/>
      <c r="E93" s="32"/>
      <c r="F93" s="32"/>
      <c r="G93" s="32"/>
      <c r="H93" s="26"/>
      <c r="I93" s="26"/>
      <c r="J93" s="26"/>
      <c r="K93" s="26"/>
      <c r="L93" s="26"/>
      <c r="M93" s="26"/>
    </row>
    <row r="94" spans="2:13" x14ac:dyDescent="0.25">
      <c r="B94" s="32"/>
      <c r="C94" s="32"/>
      <c r="D94" s="32"/>
      <c r="E94" s="32"/>
      <c r="F94" s="32"/>
      <c r="G94" s="32"/>
      <c r="H94" s="26"/>
      <c r="I94" s="26"/>
      <c r="J94" s="26"/>
      <c r="K94" s="26"/>
      <c r="L94" s="26"/>
      <c r="M94" s="26"/>
    </row>
    <row r="95" spans="2:13" x14ac:dyDescent="0.25">
      <c r="B95" s="32"/>
      <c r="C95" s="32"/>
      <c r="D95" s="32"/>
      <c r="E95" s="32"/>
      <c r="F95" s="32"/>
      <c r="G95" s="32"/>
      <c r="H95" s="26"/>
      <c r="I95" s="26"/>
      <c r="J95" s="26"/>
      <c r="K95" s="26"/>
      <c r="L95" s="26"/>
      <c r="M95" s="26"/>
    </row>
    <row r="96" spans="2:13" x14ac:dyDescent="0.25">
      <c r="B96" s="32"/>
      <c r="C96" s="32"/>
      <c r="D96" s="32"/>
      <c r="E96" s="32"/>
      <c r="F96" s="32"/>
      <c r="G96" s="32"/>
      <c r="H96" s="26"/>
      <c r="I96" s="26"/>
      <c r="J96" s="26"/>
      <c r="K96" s="26"/>
      <c r="L96" s="26"/>
      <c r="M96" s="26"/>
    </row>
    <row r="97" spans="2:13" x14ac:dyDescent="0.25">
      <c r="B97" s="32"/>
      <c r="C97" s="32"/>
      <c r="D97" s="32"/>
      <c r="E97" s="32"/>
      <c r="F97" s="32"/>
      <c r="G97" s="32"/>
      <c r="H97" s="26"/>
      <c r="I97" s="26"/>
      <c r="J97" s="26"/>
      <c r="K97" s="26"/>
      <c r="L97" s="26"/>
      <c r="M97" s="26"/>
    </row>
    <row r="98" spans="2:13" x14ac:dyDescent="0.25">
      <c r="B98" s="32"/>
      <c r="C98" s="32"/>
      <c r="D98" s="32"/>
      <c r="E98" s="32"/>
      <c r="F98" s="32"/>
      <c r="G98" s="32"/>
      <c r="H98" s="26"/>
      <c r="I98" s="26"/>
      <c r="J98" s="26"/>
      <c r="K98" s="26"/>
      <c r="L98" s="26"/>
      <c r="M98" s="26"/>
    </row>
    <row r="99" spans="2:13" x14ac:dyDescent="0.25">
      <c r="B99" s="32"/>
      <c r="C99" s="32"/>
      <c r="D99" s="32"/>
      <c r="E99" s="32"/>
      <c r="F99" s="32"/>
      <c r="G99" s="32"/>
      <c r="H99" s="26"/>
      <c r="I99" s="26"/>
      <c r="J99" s="26"/>
      <c r="K99" s="26"/>
      <c r="L99" s="26"/>
      <c r="M99" s="26"/>
    </row>
    <row r="100" spans="2:13" x14ac:dyDescent="0.25">
      <c r="B100" s="32"/>
      <c r="C100" s="32"/>
      <c r="D100" s="32"/>
      <c r="E100" s="32"/>
      <c r="F100" s="32"/>
      <c r="G100" s="32"/>
      <c r="H100" s="26"/>
      <c r="I100" s="26"/>
      <c r="J100" s="26"/>
      <c r="K100" s="26"/>
      <c r="L100" s="26"/>
      <c r="M100" s="26"/>
    </row>
    <row r="101" spans="2:13" x14ac:dyDescent="0.25">
      <c r="B101" s="32"/>
      <c r="C101" s="32"/>
      <c r="D101" s="32"/>
      <c r="E101" s="32"/>
      <c r="F101" s="32"/>
      <c r="G101" s="32"/>
      <c r="H101" s="26"/>
      <c r="I101" s="26"/>
      <c r="J101" s="26"/>
      <c r="K101" s="26"/>
      <c r="L101" s="26"/>
      <c r="M101" s="26"/>
    </row>
    <row r="102" spans="2:13" x14ac:dyDescent="0.25">
      <c r="B102" s="32"/>
      <c r="C102" s="32"/>
      <c r="D102" s="32"/>
      <c r="E102" s="32"/>
      <c r="F102" s="32"/>
      <c r="G102" s="32"/>
      <c r="H102" s="26"/>
      <c r="I102" s="26"/>
      <c r="J102" s="26"/>
      <c r="K102" s="26"/>
      <c r="L102" s="26"/>
      <c r="M102" s="26"/>
    </row>
    <row r="103" spans="2:13" x14ac:dyDescent="0.25">
      <c r="B103" s="32"/>
      <c r="C103" s="32"/>
      <c r="D103" s="32"/>
      <c r="E103" s="32"/>
      <c r="F103" s="32"/>
      <c r="G103" s="32"/>
      <c r="H103" s="26"/>
      <c r="I103" s="26"/>
      <c r="J103" s="26"/>
      <c r="K103" s="26"/>
      <c r="L103" s="26"/>
      <c r="M103" s="26"/>
    </row>
    <row r="104" spans="2:13" x14ac:dyDescent="0.25">
      <c r="B104" s="32"/>
      <c r="C104" s="32"/>
      <c r="D104" s="32"/>
      <c r="E104" s="32"/>
      <c r="F104" s="32"/>
      <c r="G104" s="32"/>
      <c r="H104" s="26"/>
      <c r="I104" s="26"/>
      <c r="J104" s="26"/>
      <c r="K104" s="26"/>
      <c r="L104" s="26"/>
      <c r="M104" s="26"/>
    </row>
    <row r="105" spans="2:13" x14ac:dyDescent="0.25">
      <c r="B105" s="32"/>
      <c r="C105" s="32"/>
      <c r="D105" s="32"/>
      <c r="E105" s="32"/>
      <c r="F105" s="32"/>
      <c r="G105" s="32"/>
      <c r="H105" s="26"/>
      <c r="I105" s="26"/>
      <c r="J105" s="26"/>
      <c r="K105" s="26"/>
      <c r="L105" s="26"/>
      <c r="M105" s="26"/>
    </row>
    <row r="106" spans="2:13" x14ac:dyDescent="0.25">
      <c r="B106" s="32"/>
      <c r="C106" s="32"/>
      <c r="D106" s="32"/>
      <c r="E106" s="32"/>
      <c r="F106" s="32"/>
      <c r="G106" s="32"/>
      <c r="H106" s="26"/>
      <c r="I106" s="26"/>
      <c r="J106" s="26"/>
      <c r="K106" s="26"/>
      <c r="L106" s="26"/>
      <c r="M106" s="26"/>
    </row>
    <row r="107" spans="2:13" x14ac:dyDescent="0.25">
      <c r="B107" s="32"/>
      <c r="C107" s="32"/>
      <c r="D107" s="32"/>
      <c r="E107" s="32"/>
      <c r="F107" s="32"/>
      <c r="G107" s="32"/>
      <c r="H107" s="26"/>
      <c r="I107" s="26"/>
      <c r="J107" s="26"/>
      <c r="K107" s="26"/>
      <c r="L107" s="26"/>
      <c r="M107" s="26"/>
    </row>
    <row r="108" spans="2:13" x14ac:dyDescent="0.25">
      <c r="B108" s="32"/>
      <c r="C108" s="32"/>
      <c r="D108" s="32"/>
      <c r="E108" s="32"/>
      <c r="F108" s="32"/>
      <c r="G108" s="32"/>
      <c r="H108" s="26"/>
      <c r="I108" s="26"/>
      <c r="J108" s="26"/>
      <c r="K108" s="26"/>
      <c r="L108" s="26"/>
      <c r="M108" s="26"/>
    </row>
    <row r="109" spans="2:13" x14ac:dyDescent="0.25">
      <c r="B109" s="32"/>
      <c r="C109" s="32"/>
      <c r="D109" s="32"/>
      <c r="E109" s="32"/>
      <c r="F109" s="32"/>
      <c r="G109" s="32"/>
      <c r="H109" s="26"/>
      <c r="I109" s="26"/>
      <c r="J109" s="26"/>
      <c r="K109" s="26"/>
      <c r="L109" s="26"/>
      <c r="M109" s="26"/>
    </row>
    <row r="110" spans="2:13" x14ac:dyDescent="0.25">
      <c r="B110" s="32"/>
      <c r="C110" s="32"/>
      <c r="D110" s="32"/>
      <c r="E110" s="32"/>
      <c r="F110" s="32"/>
      <c r="G110" s="32"/>
      <c r="H110" s="26"/>
      <c r="I110" s="26"/>
      <c r="J110" s="26"/>
      <c r="K110" s="26"/>
      <c r="L110" s="26"/>
      <c r="M110" s="26"/>
    </row>
    <row r="111" spans="2:13" x14ac:dyDescent="0.25">
      <c r="B111" s="32"/>
      <c r="C111" s="32"/>
      <c r="D111" s="32"/>
      <c r="E111" s="32"/>
      <c r="F111" s="32"/>
      <c r="G111" s="32"/>
      <c r="H111" s="26"/>
      <c r="I111" s="26"/>
      <c r="J111" s="26"/>
      <c r="K111" s="26"/>
      <c r="L111" s="26"/>
      <c r="M111" s="26"/>
    </row>
    <row r="112" spans="2:13" x14ac:dyDescent="0.25">
      <c r="B112" s="32"/>
      <c r="C112" s="32"/>
      <c r="D112" s="32"/>
      <c r="E112" s="32"/>
      <c r="F112" s="32"/>
      <c r="G112" s="32"/>
      <c r="H112" s="26"/>
      <c r="I112" s="26"/>
      <c r="J112" s="26"/>
      <c r="K112" s="26"/>
      <c r="L112" s="26"/>
      <c r="M112" s="26"/>
    </row>
    <row r="113" spans="2:13" x14ac:dyDescent="0.25">
      <c r="B113" s="32"/>
      <c r="C113" s="32"/>
      <c r="D113" s="32"/>
      <c r="E113" s="32"/>
      <c r="F113" s="32"/>
      <c r="G113" s="32"/>
      <c r="H113" s="26"/>
      <c r="I113" s="26"/>
      <c r="J113" s="26"/>
      <c r="K113" s="26"/>
      <c r="L113" s="26"/>
      <c r="M113" s="26"/>
    </row>
    <row r="114" spans="2:13" x14ac:dyDescent="0.25">
      <c r="B114" s="32"/>
      <c r="C114" s="32"/>
      <c r="D114" s="32"/>
      <c r="E114" s="32"/>
      <c r="F114" s="32"/>
      <c r="G114" s="32"/>
      <c r="H114" s="26"/>
      <c r="I114" s="26"/>
      <c r="J114" s="26"/>
      <c r="K114" s="26"/>
      <c r="L114" s="26"/>
      <c r="M114" s="26"/>
    </row>
    <row r="115" spans="2:13" x14ac:dyDescent="0.25">
      <c r="B115" s="32"/>
      <c r="C115" s="32"/>
      <c r="D115" s="32"/>
      <c r="E115" s="32"/>
      <c r="F115" s="32"/>
      <c r="G115" s="32"/>
      <c r="H115" s="26"/>
      <c r="I115" s="26"/>
      <c r="J115" s="26"/>
      <c r="K115" s="26"/>
      <c r="L115" s="26"/>
      <c r="M115" s="26"/>
    </row>
    <row r="116" spans="2:13" x14ac:dyDescent="0.25">
      <c r="B116" s="32"/>
      <c r="C116" s="32"/>
      <c r="D116" s="32"/>
      <c r="E116" s="32"/>
      <c r="F116" s="32"/>
      <c r="G116" s="32"/>
      <c r="H116" s="26"/>
      <c r="I116" s="26"/>
      <c r="J116" s="26"/>
      <c r="K116" s="26"/>
      <c r="L116" s="26"/>
      <c r="M116" s="26"/>
    </row>
    <row r="117" spans="2:13" x14ac:dyDescent="0.25">
      <c r="B117" s="32"/>
      <c r="C117" s="32"/>
      <c r="D117" s="32"/>
      <c r="E117" s="32"/>
      <c r="F117" s="32"/>
      <c r="G117" s="32"/>
      <c r="H117" s="26"/>
      <c r="I117" s="26"/>
      <c r="J117" s="26"/>
      <c r="K117" s="26"/>
      <c r="L117" s="26"/>
      <c r="M117" s="26"/>
    </row>
    <row r="118" spans="2:13" x14ac:dyDescent="0.25">
      <c r="B118" s="32"/>
      <c r="C118" s="32"/>
      <c r="D118" s="32"/>
      <c r="E118" s="32"/>
      <c r="F118" s="32"/>
      <c r="G118" s="32"/>
      <c r="H118" s="26"/>
      <c r="I118" s="26"/>
      <c r="J118" s="26"/>
      <c r="K118" s="26"/>
      <c r="L118" s="26"/>
      <c r="M118" s="26"/>
    </row>
    <row r="119" spans="2:13" x14ac:dyDescent="0.25">
      <c r="B119" s="32"/>
      <c r="C119" s="32"/>
      <c r="D119" s="32"/>
      <c r="E119" s="32"/>
      <c r="F119" s="32"/>
      <c r="G119" s="32"/>
      <c r="H119" s="26"/>
      <c r="I119" s="26"/>
      <c r="J119" s="26"/>
      <c r="K119" s="26"/>
      <c r="L119" s="26"/>
      <c r="M119" s="26"/>
    </row>
    <row r="120" spans="2:13" x14ac:dyDescent="0.25">
      <c r="B120" s="32"/>
      <c r="C120" s="32"/>
      <c r="D120" s="32"/>
      <c r="E120" s="32"/>
      <c r="F120" s="32"/>
      <c r="G120" s="32"/>
      <c r="H120" s="26"/>
      <c r="I120" s="26"/>
      <c r="J120" s="26"/>
      <c r="K120" s="26"/>
      <c r="L120" s="26"/>
      <c r="M120" s="26"/>
    </row>
    <row r="121" spans="2:13" x14ac:dyDescent="0.25">
      <c r="B121" s="32"/>
      <c r="C121" s="32"/>
      <c r="D121" s="32"/>
      <c r="E121" s="32"/>
      <c r="F121" s="32"/>
      <c r="G121" s="32"/>
      <c r="H121" s="26"/>
      <c r="I121" s="26"/>
      <c r="J121" s="26"/>
      <c r="K121" s="26"/>
      <c r="L121" s="26"/>
      <c r="M121" s="26"/>
    </row>
    <row r="122" spans="2:13" x14ac:dyDescent="0.25">
      <c r="B122" s="32"/>
      <c r="C122" s="32"/>
      <c r="D122" s="32"/>
      <c r="E122" s="32"/>
      <c r="F122" s="32"/>
      <c r="G122" s="32"/>
      <c r="H122" s="26"/>
      <c r="I122" s="26"/>
      <c r="J122" s="26"/>
      <c r="K122" s="26"/>
      <c r="L122" s="26"/>
      <c r="M122" s="26"/>
    </row>
    <row r="123" spans="2:13" x14ac:dyDescent="0.25">
      <c r="B123" s="32"/>
      <c r="C123" s="32"/>
      <c r="D123" s="32"/>
      <c r="E123" s="32"/>
      <c r="F123" s="32"/>
      <c r="G123" s="32"/>
      <c r="H123" s="26"/>
      <c r="I123" s="26"/>
      <c r="J123" s="26"/>
      <c r="K123" s="26"/>
      <c r="L123" s="26"/>
      <c r="M123" s="26"/>
    </row>
    <row r="124" spans="2:13" x14ac:dyDescent="0.25">
      <c r="B124" s="32"/>
      <c r="C124" s="32"/>
      <c r="D124" s="32"/>
      <c r="E124" s="32"/>
      <c r="F124" s="32"/>
      <c r="G124" s="32"/>
      <c r="H124" s="26"/>
      <c r="I124" s="26"/>
      <c r="J124" s="26"/>
      <c r="K124" s="26"/>
      <c r="L124" s="26"/>
      <c r="M124" s="26"/>
    </row>
    <row r="125" spans="2:13" x14ac:dyDescent="0.25">
      <c r="B125" s="32"/>
      <c r="C125" s="32"/>
      <c r="D125" s="32"/>
      <c r="E125" s="32"/>
      <c r="F125" s="32"/>
      <c r="G125" s="32"/>
      <c r="H125" s="26"/>
      <c r="I125" s="26"/>
      <c r="J125" s="26"/>
      <c r="K125" s="26"/>
      <c r="L125" s="26"/>
      <c r="M125" s="26"/>
    </row>
    <row r="126" spans="2:13" x14ac:dyDescent="0.25">
      <c r="B126" s="32"/>
      <c r="C126" s="32"/>
      <c r="D126" s="32"/>
      <c r="E126" s="32"/>
      <c r="F126" s="32"/>
      <c r="G126" s="32"/>
      <c r="H126" s="26"/>
      <c r="I126" s="26"/>
      <c r="J126" s="26"/>
      <c r="K126" s="26"/>
      <c r="L126" s="26"/>
      <c r="M126" s="26"/>
    </row>
    <row r="127" spans="2:13" x14ac:dyDescent="0.25">
      <c r="B127" s="32"/>
      <c r="C127" s="32"/>
      <c r="D127" s="32"/>
      <c r="E127" s="32"/>
      <c r="F127" s="32"/>
      <c r="G127" s="32"/>
      <c r="H127" s="26"/>
      <c r="I127" s="26"/>
      <c r="J127" s="26"/>
      <c r="K127" s="26"/>
      <c r="L127" s="26"/>
      <c r="M127" s="26"/>
    </row>
    <row r="128" spans="2:13" x14ac:dyDescent="0.25">
      <c r="B128" s="32"/>
      <c r="C128" s="32"/>
      <c r="D128" s="32"/>
      <c r="E128" s="32"/>
      <c r="F128" s="32"/>
      <c r="G128" s="32"/>
      <c r="H128" s="26"/>
      <c r="I128" s="26"/>
      <c r="J128" s="26"/>
      <c r="K128" s="26"/>
      <c r="L128" s="26"/>
      <c r="M128" s="26"/>
    </row>
    <row r="129" spans="2:13" x14ac:dyDescent="0.25">
      <c r="B129" s="32"/>
      <c r="C129" s="32"/>
      <c r="D129" s="32"/>
      <c r="E129" s="32"/>
      <c r="F129" s="32"/>
      <c r="G129" s="32"/>
      <c r="H129" s="26"/>
      <c r="I129" s="26"/>
      <c r="J129" s="26"/>
      <c r="K129" s="26"/>
      <c r="L129" s="26"/>
      <c r="M129" s="26"/>
    </row>
    <row r="130" spans="2:13" x14ac:dyDescent="0.25">
      <c r="B130" s="32"/>
      <c r="C130" s="32"/>
      <c r="D130" s="32"/>
      <c r="E130" s="32"/>
      <c r="F130" s="32"/>
      <c r="G130" s="32"/>
      <c r="H130" s="26"/>
      <c r="I130" s="26"/>
      <c r="J130" s="26"/>
      <c r="K130" s="26"/>
      <c r="L130" s="26"/>
      <c r="M130" s="26"/>
    </row>
    <row r="131" spans="2:13" x14ac:dyDescent="0.25">
      <c r="B131" s="32"/>
      <c r="C131" s="32"/>
      <c r="D131" s="32"/>
      <c r="E131" s="32"/>
      <c r="F131" s="32"/>
      <c r="G131" s="32"/>
      <c r="H131" s="26"/>
      <c r="I131" s="26"/>
      <c r="J131" s="26"/>
      <c r="K131" s="26"/>
      <c r="L131" s="26"/>
      <c r="M131" s="26"/>
    </row>
    <row r="132" spans="2:13" x14ac:dyDescent="0.25">
      <c r="B132" s="32"/>
      <c r="C132" s="32"/>
      <c r="D132" s="32"/>
      <c r="E132" s="32"/>
      <c r="F132" s="32"/>
      <c r="G132" s="32"/>
      <c r="H132" s="26"/>
      <c r="I132" s="26"/>
      <c r="J132" s="26"/>
      <c r="K132" s="26"/>
      <c r="L132" s="26"/>
      <c r="M132" s="26"/>
    </row>
    <row r="133" spans="2:13" x14ac:dyDescent="0.25">
      <c r="B133" s="32"/>
      <c r="C133" s="32"/>
      <c r="D133" s="32"/>
      <c r="E133" s="32"/>
      <c r="F133" s="32"/>
      <c r="G133" s="32"/>
      <c r="H133" s="26"/>
      <c r="I133" s="26"/>
      <c r="J133" s="26"/>
      <c r="K133" s="26"/>
      <c r="L133" s="26"/>
      <c r="M133" s="26"/>
    </row>
    <row r="134" spans="2:13" x14ac:dyDescent="0.25">
      <c r="B134" s="32"/>
      <c r="C134" s="32"/>
      <c r="D134" s="32"/>
      <c r="E134" s="32"/>
      <c r="F134" s="32"/>
      <c r="G134" s="32"/>
      <c r="H134" s="26"/>
      <c r="I134" s="26"/>
      <c r="J134" s="26"/>
      <c r="K134" s="26"/>
      <c r="L134" s="26"/>
      <c r="M134" s="26"/>
    </row>
    <row r="135" spans="2:13" x14ac:dyDescent="0.25">
      <c r="B135" s="32"/>
      <c r="C135" s="32"/>
      <c r="D135" s="32"/>
      <c r="E135" s="32"/>
      <c r="F135" s="32"/>
      <c r="G135" s="32"/>
      <c r="H135" s="26"/>
      <c r="I135" s="26"/>
      <c r="J135" s="26"/>
      <c r="K135" s="26"/>
      <c r="L135" s="26"/>
      <c r="M135" s="26"/>
    </row>
    <row r="136" spans="2:13" x14ac:dyDescent="0.25">
      <c r="B136" s="32"/>
      <c r="C136" s="32"/>
      <c r="D136" s="32"/>
      <c r="E136" s="32"/>
      <c r="F136" s="32"/>
      <c r="G136" s="32"/>
      <c r="H136" s="26"/>
      <c r="I136" s="26"/>
      <c r="J136" s="26"/>
      <c r="K136" s="26"/>
      <c r="L136" s="26"/>
      <c r="M136" s="26"/>
    </row>
    <row r="137" spans="2:13" x14ac:dyDescent="0.25">
      <c r="B137" s="32"/>
      <c r="C137" s="32"/>
      <c r="D137" s="32"/>
      <c r="E137" s="32"/>
      <c r="F137" s="32"/>
      <c r="G137" s="32"/>
      <c r="H137" s="26"/>
      <c r="I137" s="26"/>
      <c r="J137" s="26"/>
      <c r="K137" s="26"/>
      <c r="L137" s="26"/>
      <c r="M137" s="26"/>
    </row>
    <row r="138" spans="2:13" x14ac:dyDescent="0.25">
      <c r="B138" s="32"/>
      <c r="C138" s="32"/>
      <c r="D138" s="32"/>
      <c r="E138" s="32"/>
      <c r="F138" s="32"/>
      <c r="G138" s="32"/>
      <c r="H138" s="26"/>
      <c r="I138" s="26"/>
      <c r="J138" s="26"/>
      <c r="K138" s="26"/>
      <c r="L138" s="26"/>
      <c r="M138" s="26"/>
    </row>
    <row r="139" spans="2:13" x14ac:dyDescent="0.25">
      <c r="B139" s="32"/>
      <c r="C139" s="32"/>
      <c r="D139" s="32"/>
      <c r="E139" s="32"/>
      <c r="F139" s="32"/>
      <c r="G139" s="32"/>
      <c r="H139" s="26"/>
      <c r="I139" s="26"/>
      <c r="J139" s="26"/>
      <c r="K139" s="26"/>
      <c r="L139" s="26"/>
      <c r="M139" s="26"/>
    </row>
    <row r="140" spans="2:13" x14ac:dyDescent="0.25">
      <c r="B140" s="32"/>
      <c r="C140" s="32"/>
      <c r="D140" s="32"/>
      <c r="E140" s="32"/>
      <c r="F140" s="32"/>
      <c r="G140" s="32"/>
      <c r="H140" s="26"/>
      <c r="I140" s="26"/>
      <c r="J140" s="26"/>
      <c r="K140" s="26"/>
      <c r="L140" s="26"/>
      <c r="M140" s="26"/>
    </row>
    <row r="141" spans="2:13" x14ac:dyDescent="0.25">
      <c r="B141" s="32"/>
      <c r="C141" s="32"/>
      <c r="D141" s="32"/>
      <c r="E141" s="32"/>
      <c r="F141" s="32"/>
      <c r="G141" s="32"/>
      <c r="H141" s="26"/>
      <c r="I141" s="26"/>
      <c r="J141" s="26"/>
      <c r="K141" s="26"/>
      <c r="L141" s="26"/>
      <c r="M141" s="26"/>
    </row>
    <row r="142" spans="2:13" x14ac:dyDescent="0.25">
      <c r="B142" s="32"/>
      <c r="C142" s="32"/>
      <c r="D142" s="32"/>
      <c r="E142" s="32"/>
      <c r="F142" s="32"/>
      <c r="G142" s="32"/>
      <c r="H142" s="26"/>
      <c r="I142" s="26"/>
      <c r="J142" s="26"/>
      <c r="K142" s="26"/>
      <c r="L142" s="26"/>
      <c r="M142" s="26"/>
    </row>
    <row r="143" spans="2:13" x14ac:dyDescent="0.25">
      <c r="B143" s="32"/>
      <c r="C143" s="32"/>
      <c r="D143" s="32"/>
      <c r="E143" s="32"/>
      <c r="F143" s="32"/>
      <c r="G143" s="32"/>
      <c r="H143" s="26"/>
      <c r="I143" s="26"/>
      <c r="J143" s="26"/>
      <c r="K143" s="26"/>
      <c r="L143" s="26"/>
      <c r="M143" s="26"/>
    </row>
    <row r="144" spans="2:13" x14ac:dyDescent="0.25">
      <c r="B144" s="32"/>
      <c r="C144" s="32"/>
      <c r="D144" s="32"/>
      <c r="E144" s="32"/>
      <c r="F144" s="32"/>
      <c r="G144" s="32"/>
      <c r="H144" s="26"/>
      <c r="I144" s="26"/>
      <c r="J144" s="26"/>
      <c r="K144" s="26"/>
      <c r="L144" s="26"/>
      <c r="M144" s="26"/>
    </row>
    <row r="145" spans="2:13" x14ac:dyDescent="0.25">
      <c r="B145" s="32"/>
      <c r="C145" s="32"/>
      <c r="D145" s="32"/>
      <c r="E145" s="32"/>
      <c r="F145" s="32"/>
      <c r="G145" s="32"/>
      <c r="H145" s="26"/>
      <c r="I145" s="26"/>
      <c r="J145" s="26"/>
      <c r="K145" s="26"/>
      <c r="L145" s="26"/>
      <c r="M145" s="26"/>
    </row>
    <row r="146" spans="2:13" x14ac:dyDescent="0.25">
      <c r="B146" s="32"/>
      <c r="C146" s="32"/>
      <c r="D146" s="32"/>
      <c r="E146" s="32"/>
      <c r="F146" s="32"/>
      <c r="G146" s="32"/>
      <c r="H146" s="26"/>
      <c r="I146" s="26"/>
      <c r="J146" s="26"/>
      <c r="K146" s="26"/>
      <c r="L146" s="26"/>
      <c r="M146" s="26"/>
    </row>
    <row r="147" spans="2:13" x14ac:dyDescent="0.25">
      <c r="B147" s="32"/>
      <c r="C147" s="32"/>
      <c r="D147" s="32"/>
      <c r="E147" s="32"/>
      <c r="F147" s="32"/>
      <c r="G147" s="32"/>
      <c r="H147" s="26"/>
      <c r="I147" s="26"/>
      <c r="J147" s="26"/>
      <c r="K147" s="26"/>
      <c r="L147" s="26"/>
      <c r="M147" s="26"/>
    </row>
    <row r="148" spans="2:13" x14ac:dyDescent="0.25">
      <c r="B148" s="32"/>
      <c r="C148" s="32"/>
      <c r="D148" s="32"/>
      <c r="E148" s="32"/>
      <c r="F148" s="32"/>
      <c r="G148" s="32"/>
      <c r="H148" s="26"/>
      <c r="I148" s="26"/>
      <c r="J148" s="26"/>
      <c r="K148" s="26"/>
      <c r="L148" s="26"/>
      <c r="M148" s="26"/>
    </row>
    <row r="149" spans="2:13" x14ac:dyDescent="0.25">
      <c r="B149" s="32"/>
      <c r="C149" s="32"/>
      <c r="D149" s="32"/>
      <c r="E149" s="32"/>
      <c r="F149" s="32"/>
      <c r="G149" s="32"/>
      <c r="H149" s="26"/>
      <c r="I149" s="26"/>
      <c r="J149" s="26"/>
      <c r="K149" s="26"/>
      <c r="L149" s="26"/>
      <c r="M149" s="26"/>
    </row>
    <row r="150" spans="2:13" x14ac:dyDescent="0.25">
      <c r="B150" s="32"/>
      <c r="C150" s="32"/>
      <c r="D150" s="32"/>
      <c r="E150" s="32"/>
      <c r="F150" s="32"/>
      <c r="G150" s="32"/>
      <c r="H150" s="26"/>
      <c r="I150" s="26"/>
      <c r="J150" s="26"/>
      <c r="K150" s="26"/>
      <c r="L150" s="26"/>
      <c r="M150" s="26"/>
    </row>
    <row r="151" spans="2:13" x14ac:dyDescent="0.25">
      <c r="B151" s="32"/>
      <c r="C151" s="32"/>
      <c r="D151" s="32"/>
      <c r="E151" s="32"/>
      <c r="F151" s="32"/>
      <c r="G151" s="32"/>
      <c r="H151" s="26"/>
      <c r="I151" s="26"/>
      <c r="J151" s="26"/>
      <c r="K151" s="26"/>
      <c r="L151" s="26"/>
      <c r="M151" s="26"/>
    </row>
    <row r="152" spans="2:13" x14ac:dyDescent="0.25">
      <c r="B152" s="32"/>
      <c r="C152" s="32"/>
      <c r="D152" s="32"/>
      <c r="E152" s="32"/>
      <c r="F152" s="32"/>
      <c r="G152" s="32"/>
      <c r="H152" s="26"/>
      <c r="I152" s="26"/>
      <c r="J152" s="26"/>
      <c r="K152" s="26"/>
      <c r="L152" s="26"/>
      <c r="M152" s="26"/>
    </row>
    <row r="153" spans="2:13" x14ac:dyDescent="0.25">
      <c r="B153" s="32"/>
      <c r="C153" s="32"/>
      <c r="D153" s="32"/>
      <c r="E153" s="32"/>
      <c r="F153" s="32"/>
      <c r="G153" s="32"/>
      <c r="H153" s="26"/>
      <c r="I153" s="26"/>
      <c r="J153" s="26"/>
      <c r="K153" s="26"/>
      <c r="L153" s="26"/>
      <c r="M153" s="26"/>
    </row>
    <row r="154" spans="2:13" x14ac:dyDescent="0.25">
      <c r="B154" s="32"/>
      <c r="C154" s="32"/>
      <c r="D154" s="32"/>
      <c r="E154" s="32"/>
      <c r="F154" s="32"/>
      <c r="G154" s="32"/>
      <c r="H154" s="26"/>
      <c r="I154" s="26"/>
      <c r="J154" s="26"/>
      <c r="K154" s="26"/>
      <c r="L154" s="26"/>
      <c r="M154" s="26"/>
    </row>
    <row r="155" spans="2:13" x14ac:dyDescent="0.25">
      <c r="B155" s="32"/>
      <c r="C155" s="32"/>
      <c r="D155" s="32"/>
      <c r="E155" s="32"/>
      <c r="F155" s="32"/>
      <c r="G155" s="32"/>
      <c r="H155" s="26"/>
      <c r="I155" s="26"/>
      <c r="J155" s="26"/>
      <c r="K155" s="26"/>
      <c r="L155" s="26"/>
      <c r="M155" s="26"/>
    </row>
    <row r="156" spans="2:13" x14ac:dyDescent="0.25">
      <c r="B156" s="32"/>
      <c r="C156" s="32"/>
      <c r="D156" s="32"/>
      <c r="E156" s="32"/>
      <c r="F156" s="32"/>
      <c r="G156" s="32"/>
      <c r="H156" s="26"/>
      <c r="I156" s="26"/>
      <c r="J156" s="26"/>
      <c r="K156" s="26"/>
      <c r="L156" s="26"/>
      <c r="M156" s="26"/>
    </row>
    <row r="157" spans="2:13" x14ac:dyDescent="0.25">
      <c r="B157" s="32"/>
      <c r="C157" s="32"/>
      <c r="D157" s="32"/>
      <c r="E157" s="32"/>
      <c r="F157" s="32"/>
      <c r="G157" s="32"/>
      <c r="H157" s="26"/>
      <c r="I157" s="26"/>
      <c r="J157" s="26"/>
      <c r="K157" s="26"/>
      <c r="L157" s="26"/>
      <c r="M157" s="26"/>
    </row>
    <row r="158" spans="2:13" x14ac:dyDescent="0.25">
      <c r="B158" s="32"/>
      <c r="C158" s="32"/>
      <c r="D158" s="32"/>
      <c r="E158" s="32"/>
      <c r="F158" s="32"/>
      <c r="G158" s="32"/>
      <c r="H158" s="26"/>
      <c r="I158" s="26"/>
      <c r="J158" s="26"/>
      <c r="K158" s="26"/>
      <c r="L158" s="26"/>
      <c r="M158" s="26"/>
    </row>
    <row r="159" spans="2:13" x14ac:dyDescent="0.25">
      <c r="B159" s="32"/>
      <c r="C159" s="32"/>
      <c r="D159" s="32"/>
      <c r="E159" s="32"/>
      <c r="F159" s="32"/>
      <c r="G159" s="32"/>
      <c r="H159" s="26"/>
      <c r="I159" s="26"/>
      <c r="J159" s="26"/>
      <c r="K159" s="26"/>
      <c r="L159" s="26"/>
      <c r="M159" s="26"/>
    </row>
    <row r="160" spans="2:13" x14ac:dyDescent="0.25">
      <c r="B160" s="32"/>
      <c r="C160" s="32"/>
      <c r="D160" s="32"/>
      <c r="E160" s="32"/>
      <c r="F160" s="32"/>
      <c r="G160" s="32"/>
      <c r="H160" s="26"/>
      <c r="I160" s="26"/>
      <c r="J160" s="26"/>
      <c r="K160" s="26"/>
      <c r="L160" s="26"/>
      <c r="M160" s="26"/>
    </row>
    <row r="161" spans="2:13" x14ac:dyDescent="0.25">
      <c r="B161" s="32"/>
      <c r="C161" s="32"/>
      <c r="D161" s="32"/>
      <c r="E161" s="32"/>
      <c r="F161" s="32"/>
      <c r="G161" s="32"/>
      <c r="H161" s="26"/>
      <c r="I161" s="26"/>
      <c r="J161" s="26"/>
      <c r="K161" s="26"/>
      <c r="L161" s="26"/>
      <c r="M161" s="26"/>
    </row>
    <row r="162" spans="2:13" x14ac:dyDescent="0.25">
      <c r="B162" s="32"/>
      <c r="C162" s="32"/>
      <c r="D162" s="32"/>
      <c r="E162" s="32"/>
      <c r="F162" s="32"/>
      <c r="G162" s="32"/>
      <c r="H162" s="26"/>
      <c r="I162" s="26"/>
      <c r="J162" s="26"/>
      <c r="K162" s="26"/>
      <c r="L162" s="26"/>
      <c r="M162" s="26"/>
    </row>
    <row r="163" spans="2:13" x14ac:dyDescent="0.25">
      <c r="B163" s="32"/>
      <c r="C163" s="32"/>
      <c r="D163" s="32"/>
      <c r="E163" s="32"/>
      <c r="F163" s="32"/>
      <c r="G163" s="32"/>
      <c r="H163" s="26"/>
      <c r="I163" s="26"/>
      <c r="J163" s="26"/>
      <c r="K163" s="26"/>
      <c r="L163" s="26"/>
      <c r="M163" s="26"/>
    </row>
    <row r="164" spans="2:13" x14ac:dyDescent="0.25">
      <c r="B164" s="32"/>
      <c r="C164" s="32"/>
      <c r="D164" s="32"/>
      <c r="E164" s="32"/>
      <c r="F164" s="32"/>
      <c r="G164" s="32"/>
      <c r="H164" s="26"/>
      <c r="I164" s="26"/>
      <c r="J164" s="26"/>
      <c r="K164" s="26"/>
      <c r="L164" s="26"/>
      <c r="M164" s="26"/>
    </row>
    <row r="165" spans="2:13" x14ac:dyDescent="0.25">
      <c r="B165" s="32"/>
      <c r="C165" s="32"/>
      <c r="D165" s="32"/>
      <c r="E165" s="32"/>
      <c r="F165" s="32"/>
      <c r="G165" s="32"/>
      <c r="H165" s="26"/>
      <c r="I165" s="26"/>
      <c r="J165" s="26"/>
      <c r="K165" s="26"/>
      <c r="L165" s="26"/>
      <c r="M165" s="26"/>
    </row>
    <row r="166" spans="2:13" x14ac:dyDescent="0.25">
      <c r="B166" s="32"/>
      <c r="C166" s="32"/>
      <c r="D166" s="32"/>
      <c r="E166" s="32"/>
      <c r="F166" s="32"/>
      <c r="G166" s="32"/>
      <c r="H166" s="26"/>
      <c r="I166" s="26"/>
      <c r="J166" s="26"/>
      <c r="K166" s="26"/>
      <c r="L166" s="26"/>
      <c r="M166" s="26"/>
    </row>
    <row r="167" spans="2:13" x14ac:dyDescent="0.25">
      <c r="B167" s="32"/>
      <c r="C167" s="32"/>
      <c r="D167" s="32"/>
      <c r="E167" s="32"/>
      <c r="F167" s="32"/>
      <c r="G167" s="32"/>
      <c r="H167" s="26"/>
      <c r="I167" s="26"/>
      <c r="J167" s="26"/>
      <c r="K167" s="26"/>
      <c r="L167" s="26"/>
      <c r="M167" s="26"/>
    </row>
    <row r="168" spans="2:13" x14ac:dyDescent="0.25">
      <c r="B168" s="32"/>
      <c r="C168" s="32"/>
      <c r="D168" s="32"/>
      <c r="E168" s="32"/>
      <c r="F168" s="32"/>
      <c r="G168" s="32"/>
      <c r="H168" s="26"/>
      <c r="I168" s="26"/>
      <c r="J168" s="26"/>
      <c r="K168" s="26"/>
      <c r="L168" s="26"/>
      <c r="M168" s="26"/>
    </row>
    <row r="169" spans="2:13" x14ac:dyDescent="0.25">
      <c r="B169" s="32"/>
      <c r="C169" s="32"/>
      <c r="D169" s="32"/>
      <c r="E169" s="32"/>
      <c r="F169" s="32"/>
      <c r="G169" s="32"/>
      <c r="H169" s="26"/>
      <c r="I169" s="26"/>
      <c r="J169" s="26"/>
      <c r="K169" s="26"/>
      <c r="L169" s="26"/>
      <c r="M169" s="26"/>
    </row>
    <row r="170" spans="2:13" x14ac:dyDescent="0.25">
      <c r="B170" s="32"/>
      <c r="C170" s="32"/>
      <c r="D170" s="32"/>
      <c r="E170" s="32"/>
      <c r="F170" s="32"/>
      <c r="G170" s="32"/>
      <c r="H170" s="26"/>
      <c r="I170" s="26"/>
      <c r="J170" s="26"/>
      <c r="K170" s="26"/>
      <c r="L170" s="26"/>
      <c r="M170" s="26"/>
    </row>
    <row r="171" spans="2:13" x14ac:dyDescent="0.25">
      <c r="B171" s="32"/>
      <c r="C171" s="32"/>
      <c r="D171" s="32"/>
      <c r="E171" s="32"/>
      <c r="F171" s="32"/>
      <c r="G171" s="32"/>
      <c r="H171" s="26"/>
      <c r="I171" s="26"/>
      <c r="J171" s="26"/>
      <c r="K171" s="26"/>
      <c r="L171" s="26"/>
      <c r="M171" s="26"/>
    </row>
    <row r="172" spans="2:13" x14ac:dyDescent="0.25">
      <c r="B172" s="32"/>
      <c r="C172" s="32"/>
      <c r="D172" s="32"/>
      <c r="E172" s="32"/>
      <c r="F172" s="32"/>
      <c r="G172" s="32"/>
      <c r="H172" s="26"/>
      <c r="I172" s="26"/>
      <c r="J172" s="26"/>
      <c r="K172" s="26"/>
      <c r="L172" s="26"/>
      <c r="M172" s="26"/>
    </row>
    <row r="173" spans="2:13" x14ac:dyDescent="0.25">
      <c r="B173" s="32"/>
      <c r="C173" s="32"/>
      <c r="D173" s="32"/>
      <c r="E173" s="32"/>
      <c r="F173" s="32"/>
      <c r="G173" s="32"/>
      <c r="H173" s="26"/>
      <c r="I173" s="26"/>
      <c r="J173" s="26"/>
      <c r="K173" s="26"/>
      <c r="L173" s="26"/>
      <c r="M173" s="26"/>
    </row>
    <row r="174" spans="2:13" x14ac:dyDescent="0.25">
      <c r="B174" s="32"/>
      <c r="C174" s="32"/>
      <c r="D174" s="32"/>
      <c r="E174" s="32"/>
      <c r="F174" s="32"/>
      <c r="G174" s="32"/>
      <c r="H174" s="26"/>
      <c r="I174" s="26"/>
      <c r="J174" s="26"/>
      <c r="K174" s="26"/>
      <c r="L174" s="26"/>
      <c r="M174" s="26"/>
    </row>
    <row r="175" spans="2:13" x14ac:dyDescent="0.25">
      <c r="B175" s="32"/>
      <c r="C175" s="32"/>
      <c r="D175" s="32"/>
      <c r="E175" s="32"/>
      <c r="F175" s="32"/>
      <c r="G175" s="32"/>
      <c r="H175" s="26"/>
      <c r="I175" s="26"/>
      <c r="J175" s="26"/>
      <c r="K175" s="26"/>
      <c r="L175" s="26"/>
      <c r="M175" s="26"/>
    </row>
    <row r="176" spans="2:13" x14ac:dyDescent="0.25">
      <c r="B176" s="32"/>
      <c r="C176" s="32"/>
      <c r="D176" s="32"/>
      <c r="E176" s="32"/>
      <c r="F176" s="32"/>
      <c r="G176" s="32"/>
      <c r="H176" s="26"/>
      <c r="I176" s="26"/>
      <c r="J176" s="26"/>
      <c r="K176" s="26"/>
      <c r="L176" s="26"/>
      <c r="M176" s="26"/>
    </row>
    <row r="177" spans="2:13" x14ac:dyDescent="0.25">
      <c r="B177" s="32"/>
      <c r="C177" s="32"/>
      <c r="D177" s="32"/>
      <c r="E177" s="32"/>
      <c r="F177" s="32"/>
      <c r="G177" s="32"/>
      <c r="H177" s="26"/>
      <c r="I177" s="26"/>
      <c r="J177" s="26"/>
      <c r="K177" s="26"/>
      <c r="L177" s="26"/>
      <c r="M177" s="26"/>
    </row>
    <row r="178" spans="2:13" x14ac:dyDescent="0.25">
      <c r="B178" s="32"/>
      <c r="C178" s="32"/>
      <c r="D178" s="32"/>
      <c r="E178" s="32"/>
      <c r="F178" s="32"/>
      <c r="G178" s="32"/>
      <c r="H178" s="26"/>
      <c r="I178" s="26"/>
      <c r="J178" s="26"/>
      <c r="K178" s="26"/>
      <c r="L178" s="26"/>
      <c r="M178" s="26"/>
    </row>
    <row r="179" spans="2:13" x14ac:dyDescent="0.25">
      <c r="B179" s="32"/>
      <c r="C179" s="32"/>
      <c r="D179" s="32"/>
      <c r="E179" s="32"/>
      <c r="F179" s="32"/>
      <c r="G179" s="32"/>
      <c r="H179" s="26"/>
      <c r="I179" s="26"/>
      <c r="J179" s="26"/>
      <c r="K179" s="26"/>
      <c r="L179" s="26"/>
      <c r="M179" s="26"/>
    </row>
    <row r="180" spans="2:13" x14ac:dyDescent="0.25">
      <c r="B180" s="32"/>
      <c r="C180" s="32"/>
      <c r="D180" s="32"/>
      <c r="E180" s="32"/>
      <c r="F180" s="32"/>
      <c r="G180" s="32"/>
      <c r="H180" s="26"/>
      <c r="I180" s="26"/>
      <c r="J180" s="26"/>
      <c r="K180" s="26"/>
      <c r="L180" s="26"/>
      <c r="M180" s="26"/>
    </row>
    <row r="181" spans="2:13" x14ac:dyDescent="0.25">
      <c r="B181" s="32"/>
      <c r="C181" s="32"/>
      <c r="D181" s="32"/>
      <c r="E181" s="32"/>
      <c r="F181" s="32"/>
      <c r="G181" s="32"/>
      <c r="H181" s="26"/>
      <c r="I181" s="26"/>
      <c r="J181" s="26"/>
      <c r="K181" s="26"/>
      <c r="L181" s="26"/>
      <c r="M181" s="26"/>
    </row>
    <row r="182" spans="2:13" x14ac:dyDescent="0.25">
      <c r="B182" s="32"/>
      <c r="C182" s="32"/>
      <c r="D182" s="32"/>
      <c r="E182" s="32"/>
      <c r="F182" s="32"/>
      <c r="G182" s="32"/>
      <c r="H182" s="26"/>
      <c r="I182" s="26"/>
      <c r="J182" s="26"/>
      <c r="K182" s="26"/>
      <c r="L182" s="26"/>
      <c r="M182" s="26"/>
    </row>
    <row r="183" spans="2:13" x14ac:dyDescent="0.25">
      <c r="B183" s="32"/>
      <c r="C183" s="32"/>
      <c r="D183" s="32"/>
      <c r="E183" s="32"/>
      <c r="F183" s="32"/>
      <c r="G183" s="32"/>
      <c r="H183" s="26"/>
      <c r="I183" s="26"/>
      <c r="J183" s="26"/>
      <c r="K183" s="26"/>
      <c r="L183" s="26"/>
      <c r="M183" s="26"/>
    </row>
    <row r="184" spans="2:13" x14ac:dyDescent="0.25">
      <c r="B184" s="32"/>
      <c r="C184" s="32"/>
      <c r="D184" s="32"/>
      <c r="E184" s="32"/>
      <c r="F184" s="32"/>
      <c r="G184" s="32"/>
      <c r="H184" s="26"/>
      <c r="I184" s="26"/>
      <c r="J184" s="26"/>
      <c r="K184" s="26"/>
      <c r="L184" s="26"/>
      <c r="M184" s="26"/>
    </row>
    <row r="185" spans="2:13" x14ac:dyDescent="0.25">
      <c r="B185" s="32"/>
      <c r="C185" s="32"/>
      <c r="D185" s="32"/>
      <c r="E185" s="32"/>
      <c r="F185" s="32"/>
      <c r="G185" s="32"/>
      <c r="H185" s="26"/>
      <c r="I185" s="26"/>
      <c r="J185" s="26"/>
      <c r="K185" s="26"/>
      <c r="L185" s="26"/>
      <c r="M185" s="26"/>
    </row>
    <row r="186" spans="2:13" x14ac:dyDescent="0.25">
      <c r="B186" s="32"/>
      <c r="C186" s="32"/>
      <c r="D186" s="32"/>
      <c r="E186" s="32"/>
      <c r="F186" s="32"/>
      <c r="G186" s="32"/>
      <c r="H186" s="26"/>
      <c r="I186" s="26"/>
      <c r="J186" s="26"/>
      <c r="K186" s="26"/>
      <c r="L186" s="26"/>
      <c r="M186" s="26"/>
    </row>
    <row r="187" spans="2:13" x14ac:dyDescent="0.25">
      <c r="B187" s="32"/>
      <c r="C187" s="32"/>
      <c r="D187" s="32"/>
      <c r="E187" s="32"/>
      <c r="F187" s="32"/>
      <c r="G187" s="32"/>
      <c r="H187" s="26"/>
      <c r="I187" s="26"/>
      <c r="J187" s="26"/>
      <c r="K187" s="26"/>
      <c r="L187" s="26"/>
      <c r="M187" s="26"/>
    </row>
    <row r="188" spans="2:13" x14ac:dyDescent="0.25">
      <c r="B188" s="32"/>
      <c r="C188" s="32"/>
      <c r="D188" s="32"/>
      <c r="E188" s="32"/>
      <c r="F188" s="32"/>
      <c r="G188" s="32"/>
      <c r="H188" s="26"/>
      <c r="I188" s="26"/>
      <c r="J188" s="26"/>
      <c r="K188" s="26"/>
      <c r="L188" s="26"/>
      <c r="M188" s="26"/>
    </row>
    <row r="189" spans="2:13" x14ac:dyDescent="0.25">
      <c r="B189" s="32"/>
      <c r="C189" s="32"/>
      <c r="D189" s="32"/>
      <c r="E189" s="32"/>
      <c r="F189" s="32"/>
      <c r="G189" s="32"/>
      <c r="H189" s="26"/>
      <c r="I189" s="26"/>
      <c r="J189" s="26"/>
      <c r="K189" s="26"/>
      <c r="L189" s="26"/>
      <c r="M189" s="26"/>
    </row>
    <row r="190" spans="2:13" x14ac:dyDescent="0.25">
      <c r="B190" s="32"/>
      <c r="C190" s="32"/>
      <c r="D190" s="32"/>
      <c r="E190" s="32"/>
      <c r="F190" s="32"/>
      <c r="G190" s="32"/>
      <c r="H190" s="26"/>
      <c r="I190" s="26"/>
      <c r="J190" s="26"/>
      <c r="K190" s="26"/>
      <c r="L190" s="26"/>
      <c r="M190" s="26"/>
    </row>
    <row r="191" spans="2:13" x14ac:dyDescent="0.25">
      <c r="B191" s="32"/>
      <c r="C191" s="32"/>
      <c r="D191" s="32"/>
      <c r="E191" s="32"/>
      <c r="F191" s="32"/>
      <c r="G191" s="32"/>
      <c r="H191" s="26"/>
      <c r="I191" s="26"/>
      <c r="J191" s="26"/>
      <c r="K191" s="26"/>
      <c r="L191" s="26"/>
      <c r="M191" s="26"/>
    </row>
    <row r="192" spans="2:13" x14ac:dyDescent="0.25">
      <c r="B192" s="32"/>
      <c r="C192" s="32"/>
      <c r="D192" s="32"/>
      <c r="E192" s="32"/>
      <c r="F192" s="32"/>
      <c r="G192" s="32"/>
      <c r="H192" s="26"/>
      <c r="I192" s="26"/>
      <c r="J192" s="26"/>
      <c r="K192" s="26"/>
      <c r="L192" s="26"/>
      <c r="M192" s="26"/>
    </row>
    <row r="193" spans="2:13" x14ac:dyDescent="0.25">
      <c r="B193" s="32"/>
      <c r="C193" s="32"/>
      <c r="D193" s="32"/>
      <c r="E193" s="32"/>
      <c r="F193" s="32"/>
      <c r="G193" s="32"/>
      <c r="H193" s="26"/>
      <c r="I193" s="26"/>
      <c r="J193" s="26"/>
      <c r="K193" s="26"/>
      <c r="L193" s="26"/>
      <c r="M193" s="26"/>
    </row>
    <row r="194" spans="2:13" x14ac:dyDescent="0.25">
      <c r="B194" s="32"/>
      <c r="C194" s="32"/>
      <c r="D194" s="32"/>
      <c r="E194" s="32"/>
      <c r="F194" s="32"/>
      <c r="G194" s="32"/>
      <c r="H194" s="26"/>
      <c r="I194" s="26"/>
      <c r="J194" s="26"/>
      <c r="K194" s="26"/>
      <c r="L194" s="26"/>
      <c r="M194" s="26"/>
    </row>
    <row r="195" spans="2:13" x14ac:dyDescent="0.25">
      <c r="B195" s="32"/>
      <c r="C195" s="32"/>
      <c r="D195" s="32"/>
      <c r="E195" s="32"/>
      <c r="F195" s="32"/>
      <c r="G195" s="32"/>
      <c r="H195" s="26"/>
      <c r="I195" s="26"/>
      <c r="J195" s="26"/>
      <c r="K195" s="26"/>
      <c r="L195" s="26"/>
      <c r="M195" s="26"/>
    </row>
    <row r="196" spans="2:13" x14ac:dyDescent="0.25">
      <c r="B196" s="32"/>
      <c r="C196" s="32"/>
      <c r="D196" s="32"/>
      <c r="E196" s="32"/>
      <c r="F196" s="32"/>
      <c r="G196" s="32"/>
      <c r="H196" s="26"/>
      <c r="I196" s="26"/>
      <c r="J196" s="26"/>
      <c r="K196" s="26"/>
      <c r="L196" s="26"/>
      <c r="M196" s="26"/>
    </row>
    <row r="197" spans="2:13" x14ac:dyDescent="0.25">
      <c r="B197" s="32"/>
      <c r="C197" s="32"/>
      <c r="D197" s="32"/>
      <c r="E197" s="32"/>
      <c r="F197" s="32"/>
      <c r="G197" s="32"/>
      <c r="H197" s="26"/>
      <c r="I197" s="26"/>
      <c r="J197" s="26"/>
      <c r="K197" s="26"/>
      <c r="L197" s="26"/>
      <c r="M197" s="26"/>
    </row>
    <row r="198" spans="2:13" x14ac:dyDescent="0.25">
      <c r="B198" s="32"/>
      <c r="C198" s="32"/>
      <c r="D198" s="32"/>
      <c r="E198" s="32"/>
      <c r="F198" s="32"/>
      <c r="G198" s="32"/>
      <c r="H198" s="26"/>
      <c r="I198" s="26"/>
      <c r="J198" s="26"/>
      <c r="K198" s="26"/>
      <c r="L198" s="26"/>
      <c r="M198" s="26"/>
    </row>
    <row r="199" spans="2:13" x14ac:dyDescent="0.25">
      <c r="B199" s="32"/>
      <c r="C199" s="32"/>
      <c r="D199" s="32"/>
      <c r="E199" s="32"/>
      <c r="F199" s="32"/>
      <c r="G199" s="32"/>
      <c r="H199" s="26"/>
      <c r="I199" s="26"/>
      <c r="J199" s="26"/>
      <c r="K199" s="26"/>
      <c r="L199" s="26"/>
      <c r="M199" s="26"/>
    </row>
    <row r="200" spans="2:13" x14ac:dyDescent="0.25">
      <c r="B200" s="32"/>
      <c r="C200" s="32"/>
      <c r="D200" s="32"/>
      <c r="E200" s="32"/>
      <c r="F200" s="32"/>
      <c r="G200" s="32"/>
      <c r="H200" s="26"/>
      <c r="I200" s="26"/>
      <c r="J200" s="26"/>
      <c r="K200" s="26"/>
      <c r="L200" s="26"/>
      <c r="M200" s="26"/>
    </row>
    <row r="201" spans="2:13" x14ac:dyDescent="0.25">
      <c r="B201" s="32"/>
      <c r="C201" s="32"/>
      <c r="D201" s="32"/>
      <c r="E201" s="32"/>
      <c r="F201" s="32"/>
      <c r="G201" s="32"/>
      <c r="H201" s="26"/>
      <c r="I201" s="26"/>
      <c r="J201" s="27"/>
      <c r="K201" s="27"/>
    </row>
  </sheetData>
  <sheetProtection password="C760" sheet="1" objects="1" scenarios="1" pivotTables="0"/>
  <phoneticPr fontId="6" type="noConversion"/>
  <conditionalFormatting sqref="B201:G201">
    <cfRule type="expression" dxfId="298" priority="2" stopIfTrue="1">
      <formula>RIGHT($B201,1)="0"</formula>
    </cfRule>
    <cfRule type="expression" dxfId="297" priority="3" stopIfTrue="1">
      <formula>B201&lt;&gt;""</formula>
    </cfRule>
    <cfRule type="expression" dxfId="296" priority="4" stopIfTrue="1">
      <formula>$G201&lt;&gt;""</formula>
    </cfRule>
  </conditionalFormatting>
  <conditionalFormatting sqref="I2:M4">
    <cfRule type="expression" dxfId="295" priority="5" stopIfTrue="1">
      <formula>I$11&lt;&gt;""</formula>
    </cfRule>
  </conditionalFormatting>
  <conditionalFormatting sqref="D11:G200 B11:B200">
    <cfRule type="expression" dxfId="294" priority="6" stopIfTrue="1">
      <formula>RIGHT($B11,1)="0"</formula>
    </cfRule>
    <cfRule type="expression" dxfId="293" priority="7" stopIfTrue="1">
      <formula>B11&lt;&gt;""</formula>
    </cfRule>
    <cfRule type="expression" dxfId="292" priority="8" stopIfTrue="1">
      <formula>$G11&lt;&gt;""</formula>
    </cfRule>
  </conditionalFormatting>
  <conditionalFormatting sqref="C11:C200">
    <cfRule type="expression" dxfId="291" priority="9" stopIfTrue="1">
      <formula>RIGHT($B11,1)="0"</formula>
    </cfRule>
    <cfRule type="expression" dxfId="290" priority="10" stopIfTrue="1">
      <formula>C11&lt;&gt;""</formula>
    </cfRule>
    <cfRule type="expression" dxfId="289" priority="11" stopIfTrue="1">
      <formula>$G11&lt;&gt;""</formula>
    </cfRule>
  </conditionalFormatting>
  <conditionalFormatting sqref="I9:M10">
    <cfRule type="expression" dxfId="288" priority="12" stopIfTrue="1">
      <formula>I$11&lt;&gt;""</formula>
    </cfRule>
    <cfRule type="expression" dxfId="287" priority="13" stopIfTrue="1">
      <formula>I$11=""</formula>
    </cfRule>
  </conditionalFormatting>
  <conditionalFormatting sqref="I7:M8">
    <cfRule type="expression" dxfId="286" priority="14" stopIfTrue="1">
      <formula>I$11&lt;&gt;""</formula>
    </cfRule>
    <cfRule type="expression" dxfId="285" priority="15" stopIfTrue="1">
      <formula>I$11=""</formula>
    </cfRule>
  </conditionalFormatting>
  <conditionalFormatting sqref="I6:M6">
    <cfRule type="expression" dxfId="284" priority="16" stopIfTrue="1">
      <formula>I$11&lt;&gt;""</formula>
    </cfRule>
    <cfRule type="expression" dxfId="283" priority="17" stopIfTrue="1">
      <formula>I$11=""</formula>
    </cfRule>
  </conditionalFormatting>
  <conditionalFormatting sqref="I11:M200 H41:H200">
    <cfRule type="expression" dxfId="282" priority="18" stopIfTrue="1">
      <formula>AND(RIGHT($B11,1)="0",H$11&lt;&gt;"")</formula>
    </cfRule>
    <cfRule type="expression" dxfId="281" priority="19" stopIfTrue="1">
      <formula>AND($G11&lt;&gt;"",H$11&lt;&gt;"")</formula>
    </cfRule>
    <cfRule type="expression" dxfId="280" priority="20" stopIfTrue="1">
      <formula>OR($G11="",H$11="")</formula>
    </cfRule>
  </conditionalFormatting>
  <conditionalFormatting sqref="H201:I201">
    <cfRule type="expression" dxfId="279" priority="21" stopIfTrue="1">
      <formula>RIGHT($B201,1)="0"</formula>
    </cfRule>
    <cfRule type="expression" dxfId="278" priority="22" stopIfTrue="1">
      <formula>H201&lt;&gt;""</formula>
    </cfRule>
    <cfRule type="expression" dxfId="277" priority="23" stopIfTrue="1">
      <formula>$I201&lt;&gt;""</formula>
    </cfRule>
  </conditionalFormatting>
  <conditionalFormatting sqref="J201">
    <cfRule type="expression" dxfId="276" priority="24" stopIfTrue="1">
      <formula>AND(RIGHT($B201,1)="0",J$10&lt;&gt;"",K$10="")</formula>
    </cfRule>
    <cfRule type="expression" dxfId="275" priority="25" stopIfTrue="1">
      <formula>AND(RIGHT($B201,1)="0",J$10&lt;&gt;"",K$10&lt;&gt;"")</formula>
    </cfRule>
    <cfRule type="expression" dxfId="274" priority="26" stopIfTrue="1">
      <formula>OR($I201="",J$10="")</formula>
    </cfRule>
  </conditionalFormatting>
  <conditionalFormatting sqref="K201">
    <cfRule type="expression" dxfId="273" priority="27" stopIfTrue="1">
      <formula>AND(RIGHT($B201,1)="0",K$10&lt;&gt;"",#REF!="")</formula>
    </cfRule>
    <cfRule type="expression" dxfId="272" priority="28" stopIfTrue="1">
      <formula>AND(RIGHT($B201,1)="0",K$10&lt;&gt;"",#REF!&lt;&gt;"")</formula>
    </cfRule>
    <cfRule type="expression" dxfId="271" priority="29" stopIfTrue="1">
      <formula>OR($I201="",K$10="")</formula>
    </cfRule>
  </conditionalFormatting>
  <conditionalFormatting sqref="C9:G10 B10">
    <cfRule type="expression" dxfId="270" priority="30" stopIfTrue="1">
      <formula>TRUE</formula>
    </cfRule>
  </conditionalFormatting>
  <conditionalFormatting sqref="B9">
    <cfRule type="expression" dxfId="269" priority="31" stopIfTrue="1">
      <formula>TRUE</formula>
    </cfRule>
  </conditionalFormatting>
  <conditionalFormatting sqref="H9:H10">
    <cfRule type="expression" dxfId="268" priority="32" stopIfTrue="1">
      <formula>TRUE</formula>
    </cfRule>
  </conditionalFormatting>
  <conditionalFormatting sqref="H14:H40">
    <cfRule type="expression" dxfId="267" priority="33" stopIfTrue="1">
      <formula>AND(RIGHT($B14,1)="0",H$11&lt;&gt;"")</formula>
    </cfRule>
    <cfRule type="expression" dxfId="266" priority="34" stopIfTrue="1">
      <formula>$G14&lt;&gt;""</formula>
    </cfRule>
    <cfRule type="expression" dxfId="265" priority="35" stopIfTrue="1">
      <formula>$G14=""</formula>
    </cfRule>
  </conditionalFormatting>
  <conditionalFormatting pivot="1" sqref="H11:H13">
    <cfRule type="expression" dxfId="264" priority="1" stopIfTrue="1">
      <formula>$G$11&lt;&gt;""</formula>
    </cfRule>
  </conditionalFormatting>
  <pageMargins left="0.39370078740157483" right="0" top="0.59055118110236227" bottom="0.19685039370078741" header="0" footer="0"/>
  <pageSetup paperSize="9" orientation="landscape" r:id="rId2"/>
  <headerFooter alignWithMargins="0"/>
  <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5" enableFormatConditionsCalculation="0">
    <tabColor indexed="42"/>
  </sheetPr>
  <dimension ref="A1:AA219"/>
  <sheetViews>
    <sheetView showGridLines="0" showRowColHeaders="0" zoomScaleNormal="100" workbookViewId="0">
      <selection activeCell="D3" sqref="D3"/>
    </sheetView>
  </sheetViews>
  <sheetFormatPr defaultRowHeight="12.75" x14ac:dyDescent="0.25"/>
  <cols>
    <col min="1" max="1" width="1.42578125" style="111" customWidth="1"/>
    <col min="2" max="2" width="0.7109375" style="121" customWidth="1"/>
    <col min="3" max="3" width="18.42578125" style="121" customWidth="1"/>
    <col min="4" max="4" width="7.28515625" style="121" customWidth="1"/>
    <col min="5" max="5" width="0.7109375" style="121" customWidth="1"/>
    <col min="6" max="6" width="1" style="121" customWidth="1"/>
    <col min="7" max="7" width="0.7109375" style="111" customWidth="1"/>
    <col min="8" max="8" width="35.7109375" style="111" bestFit="1" customWidth="1"/>
    <col min="9" max="9" width="48.7109375" style="111" customWidth="1"/>
    <col min="10" max="10" width="6" style="111" customWidth="1"/>
    <col min="11" max="12" width="8" style="111" customWidth="1"/>
    <col min="13" max="13" width="8" style="111" hidden="1" customWidth="1"/>
    <col min="14" max="14" width="6" style="111" customWidth="1"/>
    <col min="15" max="16" width="10" style="111" customWidth="1"/>
    <col min="17" max="19" width="10" style="111" hidden="1" customWidth="1"/>
    <col min="20" max="20" width="6.28515625" style="111" bestFit="1" customWidth="1"/>
    <col min="21" max="21" width="6" style="111" hidden="1" customWidth="1"/>
    <col min="22" max="22" width="6.28515625" style="111" hidden="1" customWidth="1"/>
    <col min="23" max="23" width="6.5703125" style="111" hidden="1" customWidth="1"/>
    <col min="24" max="24" width="4.85546875" style="111" hidden="1" customWidth="1"/>
    <col min="25" max="25" width="6.5703125" style="111" hidden="1" customWidth="1"/>
    <col min="26" max="16384" width="9.140625" style="111"/>
  </cols>
  <sheetData>
    <row r="1" spans="1:27" s="97" customFormat="1" ht="7.5" customHeight="1" x14ac:dyDescent="0.2">
      <c r="A1" s="94"/>
      <c r="B1" s="94"/>
      <c r="C1" s="94"/>
      <c r="D1" s="95"/>
      <c r="E1" s="96"/>
      <c r="F1" s="96"/>
      <c r="G1" s="96"/>
      <c r="H1" s="96"/>
      <c r="I1" s="96"/>
      <c r="J1" s="96"/>
      <c r="K1" s="96"/>
    </row>
    <row r="2" spans="1:27" s="97" customFormat="1" ht="13.5" customHeight="1" x14ac:dyDescent="0.2">
      <c r="A2" s="98"/>
      <c r="B2" s="141"/>
      <c r="C2" s="141"/>
      <c r="D2" s="141"/>
      <c r="E2" s="141"/>
      <c r="F2" s="141"/>
      <c r="G2" s="141"/>
      <c r="H2" s="142"/>
      <c r="I2" s="142"/>
      <c r="J2" s="142"/>
      <c r="K2" s="142"/>
      <c r="L2" s="143"/>
      <c r="M2" s="143"/>
      <c r="N2" s="143"/>
      <c r="O2" s="143"/>
      <c r="P2" s="143"/>
      <c r="Q2" s="143"/>
      <c r="R2" s="143"/>
      <c r="S2" s="143"/>
      <c r="T2" s="143"/>
    </row>
    <row r="3" spans="1:27" s="97" customFormat="1" ht="13.5" customHeight="1" x14ac:dyDescent="0.2">
      <c r="A3" s="98"/>
      <c r="B3" s="141"/>
      <c r="C3" s="141"/>
      <c r="D3" s="141"/>
      <c r="E3" s="141"/>
      <c r="F3" s="141"/>
      <c r="G3" s="141"/>
      <c r="H3" s="142"/>
      <c r="I3" s="142"/>
      <c r="J3" s="142"/>
      <c r="K3" s="144"/>
      <c r="L3" s="143"/>
      <c r="M3" s="143"/>
      <c r="N3" s="127"/>
      <c r="O3" s="128" t="s">
        <v>28</v>
      </c>
      <c r="P3" s="179">
        <v>1</v>
      </c>
      <c r="Q3" s="143"/>
      <c r="R3" s="143"/>
      <c r="S3" s="143"/>
      <c r="T3" s="143"/>
    </row>
    <row r="4" spans="1:27" s="97" customFormat="1" ht="12.75" customHeight="1" x14ac:dyDescent="0.2">
      <c r="A4" s="98"/>
      <c r="B4" s="141"/>
      <c r="C4" s="141"/>
      <c r="D4" s="141"/>
      <c r="E4" s="141"/>
      <c r="F4" s="141"/>
      <c r="G4" s="141"/>
      <c r="H4" s="142"/>
      <c r="I4" s="142"/>
      <c r="J4" s="142"/>
      <c r="K4" s="142"/>
      <c r="L4" s="143"/>
      <c r="M4" s="143"/>
      <c r="N4" s="143"/>
      <c r="O4" s="143"/>
      <c r="P4" s="143"/>
      <c r="Q4" s="143"/>
      <c r="R4" s="143"/>
      <c r="S4" s="143"/>
      <c r="T4" s="143"/>
    </row>
    <row r="5" spans="1:27" s="99" customFormat="1" ht="4.5" customHeight="1" x14ac:dyDescent="0.25">
      <c r="H5" s="96"/>
      <c r="I5" s="96"/>
      <c r="J5" s="96"/>
      <c r="K5" s="96"/>
      <c r="L5" s="97"/>
      <c r="M5" s="97"/>
      <c r="N5" s="97"/>
    </row>
    <row r="6" spans="1:27" s="99" customFormat="1" ht="3.75" customHeight="1" x14ac:dyDescent="0.25">
      <c r="B6" s="100"/>
      <c r="C6" s="100"/>
      <c r="D6" s="100"/>
      <c r="E6" s="100"/>
      <c r="F6" s="101"/>
      <c r="G6" s="100"/>
      <c r="H6" s="100"/>
      <c r="I6" s="100"/>
      <c r="J6" s="100"/>
      <c r="K6" s="100"/>
      <c r="L6" s="100"/>
      <c r="M6" s="100"/>
      <c r="N6" s="100"/>
      <c r="O6" s="100"/>
      <c r="P6" s="100"/>
      <c r="Q6" s="100"/>
      <c r="R6" s="100"/>
      <c r="S6" s="100"/>
      <c r="T6" s="100"/>
    </row>
    <row r="7" spans="1:27" s="99" customFormat="1" ht="6" customHeight="1" x14ac:dyDescent="0.25">
      <c r="B7" s="102"/>
      <c r="C7" s="103"/>
      <c r="D7" s="102"/>
      <c r="E7" s="102"/>
      <c r="F7" s="101"/>
      <c r="G7" s="102"/>
      <c r="H7" s="102"/>
      <c r="I7" s="104"/>
      <c r="J7" s="104"/>
      <c r="K7" s="104"/>
      <c r="L7" s="104"/>
      <c r="M7" s="104"/>
      <c r="N7" s="104"/>
      <c r="O7" s="104"/>
      <c r="P7" s="104"/>
      <c r="Q7" s="104"/>
      <c r="R7" s="104"/>
      <c r="S7" s="104"/>
      <c r="T7" s="104"/>
    </row>
    <row r="8" spans="1:27" s="99" customFormat="1" ht="6" customHeight="1" x14ac:dyDescent="0.25">
      <c r="B8" s="102"/>
      <c r="C8" s="103"/>
      <c r="D8" s="102"/>
      <c r="E8" s="102"/>
      <c r="F8" s="101"/>
      <c r="G8" s="102"/>
      <c r="H8" s="102"/>
      <c r="I8" s="104"/>
      <c r="J8" s="104"/>
      <c r="K8" s="104"/>
      <c r="L8" s="104"/>
      <c r="M8" s="104"/>
      <c r="N8" s="104"/>
      <c r="O8" s="104"/>
      <c r="P8" s="104"/>
      <c r="Q8" s="104"/>
      <c r="R8" s="104"/>
      <c r="S8" s="104"/>
      <c r="T8" s="104"/>
    </row>
    <row r="9" spans="1:27" s="99" customFormat="1" ht="12.75" customHeight="1" x14ac:dyDescent="0.25">
      <c r="B9" s="105"/>
      <c r="C9" s="106" t="s">
        <v>148</v>
      </c>
      <c r="D9" s="105"/>
      <c r="E9" s="105"/>
      <c r="F9" s="101"/>
      <c r="G9" s="105"/>
      <c r="H9" s="105" t="s">
        <v>131</v>
      </c>
      <c r="I9" s="107" t="s">
        <v>136</v>
      </c>
      <c r="J9" s="107" t="s">
        <v>149</v>
      </c>
      <c r="K9" s="107" t="s">
        <v>150</v>
      </c>
      <c r="L9" s="107" t="s">
        <v>151</v>
      </c>
      <c r="M9" s="107" t="s">
        <v>152</v>
      </c>
      <c r="N9" s="107" t="s">
        <v>199</v>
      </c>
      <c r="O9" s="107" t="s">
        <v>153</v>
      </c>
      <c r="P9" s="107" t="s">
        <v>154</v>
      </c>
      <c r="Q9" s="107" t="s">
        <v>155</v>
      </c>
      <c r="R9" s="107" t="s">
        <v>198</v>
      </c>
      <c r="S9" s="107" t="s">
        <v>197</v>
      </c>
      <c r="T9" s="107"/>
      <c r="Z9"/>
      <c r="AA9"/>
    </row>
    <row r="10" spans="1:27" s="99" customFormat="1" ht="3.75" customHeight="1" x14ac:dyDescent="0.25">
      <c r="B10" s="108"/>
      <c r="C10" s="109"/>
      <c r="D10" s="108"/>
      <c r="E10" s="108"/>
      <c r="F10" s="101"/>
      <c r="G10" s="108"/>
      <c r="H10" s="108"/>
      <c r="I10" s="108"/>
      <c r="J10" s="108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Z10" s="164"/>
      <c r="AA10" s="164"/>
    </row>
    <row r="11" spans="1:27" ht="13.5" x14ac:dyDescent="0.25">
      <c r="B11" s="112"/>
      <c r="C11" s="113" t="s">
        <v>156</v>
      </c>
      <c r="D11" s="113" t="s">
        <v>149</v>
      </c>
      <c r="E11" s="112"/>
      <c r="F11" s="101"/>
      <c r="G11" s="108"/>
      <c r="H11" s="124" t="s">
        <v>448</v>
      </c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0"/>
      <c r="Z11" s="166"/>
      <c r="AA11" s="164"/>
    </row>
    <row r="12" spans="1:27" ht="13.5" x14ac:dyDescent="0.25">
      <c r="B12" s="112"/>
      <c r="C12" s="115" t="s">
        <v>423</v>
      </c>
      <c r="D12" s="165">
        <f>SUM(D13:D15)</f>
        <v>0</v>
      </c>
      <c r="E12" s="112"/>
      <c r="F12" s="101"/>
      <c r="G12" s="108">
        <v>1</v>
      </c>
      <c r="H12" s="183" t="str">
        <f>IF(I12&lt;&gt;"",VLOOKUP(U12,$G$54:$H$66,2,0),"")</f>
        <v/>
      </c>
      <c r="I12" s="132" t="str">
        <f>IF(ISERROR(U12),"",CONCATENATE("KL",U12,Data!$D$4,V12,Data!$B$101,Data!$B$108))</f>
        <v/>
      </c>
      <c r="J12" s="134" t="str">
        <f>IF(ISERROR(U12),"",IF(U12=$I$64,$D$23,IF(U12=$I$65,$D$24,MAX(IF(U12=$I$54,$D$13,MAX(IF(U12=$I$58,$D$14,IF(U12=$I$59,$D$18,IF(U12=$I$56,MAX($D$12,$D$18),IF(U12=$I$60,$D$19,IF(U12=$I$61,$D$20,IF(U12=$I$62,$D$21,IF(U12=$I$63,$D$22,IF(U12=$I$66,$D$25,$D$12)))))))),10)),$I$68))))</f>
        <v/>
      </c>
      <c r="K12" s="135" t="str">
        <f ca="1">IF(ISERROR(VLOOKUP(W12,'SaleListSMB+Enterprise'!$A:$M,13,FALSE)),"-",$P$3*VLOOKUP(W12,'SaleListSMB+Enterprise'!$A:$M,13,FALSE))</f>
        <v>-</v>
      </c>
      <c r="L12" s="135" t="str">
        <f ca="1">IF($J12="-","-",IF(ISERROR(VLOOKUP(X12,'SaleListSMB+Enterprise'!$A:$M,13,FALSE)),"-",$P$3*VLOOKUP(X12,'SaleListSMB+Enterprise'!$A:$M,13,FALSE)))</f>
        <v>-</v>
      </c>
      <c r="M12" s="135" t="str">
        <f ca="1">IF($J12="-","-",IF(ISERROR(VLOOKUP(Y12,'SaleListSMB+Enterprise'!$A:$M,13,FALSE)),"-",$P$3*VLOOKUP(Y12,'SaleListSMB+Enterprise'!$A:$M,13,FALSE)))</f>
        <v>-</v>
      </c>
      <c r="N12" s="191"/>
      <c r="O12" s="170" t="str">
        <f ca="1">IF(OR($J12="-",K12="-"),"-",J12*K12*(1-$N12)*IF($D$31="Incl.VAT",1+$D$30,1))</f>
        <v>-</v>
      </c>
      <c r="P12" s="171" t="str">
        <f ca="1">IF(OR($J12="-",L12="-"),"-",J12*L12*(1-$N12)*IF($D$31="Incl.VAT",1+$D$30,1))</f>
        <v>-</v>
      </c>
      <c r="Q12" s="172" t="str">
        <f ca="1">IF(OR($J12="-",M12="-"),"-",J12*M12*(1-$N12)*IF($D$31="Incl.VAT",1+$D$30,1))</f>
        <v>-</v>
      </c>
      <c r="R12" s="134" t="e">
        <f ca="1">IF($J12="-",0,IF(AND($D$29="1 Year",K12&lt;&gt;"-"),O12,IF(AND($D$29="2 Years",L12&lt;&gt;"-"),P12,IF(AND($D$29="3 Years",M12&lt;&gt;"-"),Q12,0)))*IF(#REF!&gt;0,#REF!,0))</f>
        <v>#REF!</v>
      </c>
      <c r="S12" s="134" t="e">
        <f ca="1">IF($J12="-",0,IF(AND($D$29="1 Year",K12&lt;&gt;"-"),O12,IF(AND($D$29="2 Years",L12&lt;&gt;"-"),P12,IF(AND($D$29="3 Years",M12&lt;&gt;"-"),Q12,0)))*IF(#REF!&gt;0,#REF!-#REF!,0))</f>
        <v>#REF!</v>
      </c>
      <c r="T12" s="110"/>
      <c r="U12" s="174" t="e">
        <f>VLOOKUP(G12,$O$54:$P$66,2,0)</f>
        <v>#N/A</v>
      </c>
      <c r="V12" s="111" t="e">
        <f>VLOOKUP(J12,Data!$A$121:$B$138,2)</f>
        <v>#N/A</v>
      </c>
      <c r="W12" s="111" t="str">
        <f ca="1">CONCATENATE(LEFT($I12,9),"F",Data!$B$108)</f>
        <v>FS</v>
      </c>
      <c r="X12" s="111" t="str">
        <f ca="1">CONCATENATE(LEFT($I12,9),"D",Data!$B$108)</f>
        <v>DS</v>
      </c>
      <c r="Y12" s="111" t="str">
        <f ca="1">CONCATENATE(LEFT($I12,9),"T",Data!$B$108)</f>
        <v>TS</v>
      </c>
      <c r="Z12" s="164"/>
      <c r="AA12" s="164"/>
    </row>
    <row r="13" spans="1:27" ht="13.5" x14ac:dyDescent="0.25">
      <c r="B13" s="112"/>
      <c r="C13" s="116" t="s">
        <v>157</v>
      </c>
      <c r="D13" s="192"/>
      <c r="E13" s="112"/>
      <c r="F13" s="101"/>
      <c r="G13" s="108">
        <v>2</v>
      </c>
      <c r="H13" s="183" t="str">
        <f t="shared" ref="H13:H21" si="0">IF(I13&lt;&gt;"",VLOOKUP(U13,$G$54:$H$66,2,0),"")</f>
        <v/>
      </c>
      <c r="I13" s="132" t="str">
        <f>IF(ISERROR(U13),"",CONCATENATE("KL",U13,Data!$D$4,V13,Data!$B$101,Data!$B$108))</f>
        <v/>
      </c>
      <c r="J13" s="134" t="str">
        <f t="shared" ref="J13:J21" si="1">IF(ISERROR(U13),"",IF(U13=$I$64,$D$23,IF(U13=$I$65,$D$24,MAX(IF(U13=$I$54,$D$13,MAX(IF(U13=$I$58,$D$14,IF(U13=$I$59,$D$18,IF(U13=$I$56,MAX($D$12,$D$18),IF(U13=$I$60,$D$19,IF(U13=$I$61,$D$20,IF(U13=$I$62,$D$21,IF(U13=$I$63,$D$22,IF(U13=$I$66,$D$25,$D$12)))))))),10)),$I$68))))</f>
        <v/>
      </c>
      <c r="K13" s="135" t="str">
        <f ca="1">IF($J13="-","-",IF(ISERROR(VLOOKUP(W13,'SaleListSMB+Enterprise'!$A:$M,13,FALSE)),"-",P3*VLOOKUP(W13,'SaleListSMB+Enterprise'!$A:$M,13,FALSE)))</f>
        <v>-</v>
      </c>
      <c r="L13" s="135" t="str">
        <f ca="1">IF($J13="-","-",IF(ISERROR(VLOOKUP(X13,'SaleListSMB+Enterprise'!$A:$M,13,FALSE)),"-",P3*VLOOKUP(X13,'SaleListSMB+Enterprise'!$A:$M,13,FALSE)))</f>
        <v>-</v>
      </c>
      <c r="M13" s="136" t="str">
        <f ca="1">IF($J13="-","-",IF(ISERROR(VLOOKUP(Y13,'SaleListSMB+Enterprise'!$A:$M,13,FALSE)),"-",P3*VLOOKUP(Y13,'SaleListSMB+Enterprise'!$A:$M,13,FALSE)))</f>
        <v>-</v>
      </c>
      <c r="N13" s="191"/>
      <c r="O13" s="170" t="str">
        <f t="shared" ref="O13:O21" ca="1" si="2">IF(OR($J13="-",K13="-"),"-",J13*K13*(1-$N13)*IF($D$31="Incl.VAT",1+$D$30,1))</f>
        <v>-</v>
      </c>
      <c r="P13" s="171" t="str">
        <f t="shared" ref="P13:P21" ca="1" si="3">IF(OR($J13="-",L13="-"),"-",J13*L13*(1-$N13)*IF($D$31="Incl.VAT",1+$D$30,1))</f>
        <v>-</v>
      </c>
      <c r="Q13" s="172" t="str">
        <f t="shared" ref="Q13:Q21" ca="1" si="4">IF(OR($J13="-",M13="-"),"-",J13*M13*(1-$N13)*IF($D$31="Incl.VAT",1+$D$30,1))</f>
        <v>-</v>
      </c>
      <c r="R13" s="134" t="e">
        <f ca="1">IF($J13="-",0,IF(AND($D$29="1 Year",K13&lt;&gt;"-"),O13,IF(AND($D$29="2 Years",L13&lt;&gt;"-"),P13,IF(AND($D$29="3 Years",M13&lt;&gt;"-"),Q13,0)))*IF(#REF!&gt;0,#REF!,0))</f>
        <v>#REF!</v>
      </c>
      <c r="S13" s="134" t="e">
        <f ca="1">IF($J13="-",0,IF(AND($D$29="1 Year",K13&lt;&gt;"-"),O13,IF(AND($D$29="2 Years",L13&lt;&gt;"-"),P13,IF(AND($D$29="3 Years",M13&lt;&gt;"-"),Q13,0)))*IF(#REF!&gt;0,#REF!-#REF!,0))</f>
        <v>#REF!</v>
      </c>
      <c r="T13" s="110"/>
      <c r="U13" s="174" t="e">
        <f t="shared" ref="U13:U21" si="5">VLOOKUP(G13,$O$54:$P$66,2,0)</f>
        <v>#N/A</v>
      </c>
      <c r="V13" s="111" t="e">
        <f>VLOOKUP(J13,Data!$A$121:$B$138,2)</f>
        <v>#N/A</v>
      </c>
      <c r="W13" s="111" t="str">
        <f ca="1">CONCATENATE(LEFT($I13,9),"F",Data!$B$108)</f>
        <v>FS</v>
      </c>
      <c r="X13" s="111" t="str">
        <f ca="1">CONCATENATE(LEFT($I13,9),"D",Data!$B$108)</f>
        <v>DS</v>
      </c>
      <c r="Y13" s="111" t="str">
        <f ca="1">CONCATENATE(LEFT($I13,9),"T",Data!$B$108)</f>
        <v>TS</v>
      </c>
      <c r="Z13" s="164"/>
      <c r="AA13" s="164"/>
    </row>
    <row r="14" spans="1:27" ht="13.5" x14ac:dyDescent="0.25">
      <c r="B14" s="112"/>
      <c r="C14" s="116" t="s">
        <v>407</v>
      </c>
      <c r="D14" s="192"/>
      <c r="E14" s="112"/>
      <c r="F14" s="101"/>
      <c r="G14" s="108">
        <v>3</v>
      </c>
      <c r="H14" s="183" t="str">
        <f t="shared" si="0"/>
        <v/>
      </c>
      <c r="I14" s="132" t="str">
        <f>IF(ISERROR(U14),"",CONCATENATE("KL",U14,Data!$D$4,V14,Data!$B$101,Data!$B$108))</f>
        <v/>
      </c>
      <c r="J14" s="134" t="str">
        <f t="shared" si="1"/>
        <v/>
      </c>
      <c r="K14" s="135" t="str">
        <f ca="1">IF($J14="-","-",IF(ISERROR(VLOOKUP(W14,'SaleListSMB+Enterprise'!$A:$M,13,FALSE)),"-",P3*VLOOKUP(W14,'SaleListSMB+Enterprise'!$A:$M,13,FALSE)))</f>
        <v>-</v>
      </c>
      <c r="L14" s="135" t="str">
        <f ca="1">IF($J14="-","-",IF(ISERROR(VLOOKUP(X14,'SaleListSMB+Enterprise'!$A:$M,13,FALSE)),"-",P3*VLOOKUP(X14,'SaleListSMB+Enterprise'!$A:$M,13,FALSE)))</f>
        <v>-</v>
      </c>
      <c r="M14" s="136" t="str">
        <f ca="1">IF($J14="-","-",IF(ISERROR(VLOOKUP(Y14,'SaleListSMB+Enterprise'!$A:$M,13,FALSE)),"-",P3*VLOOKUP(Y14,'SaleListSMB+Enterprise'!$A:$M,13,FALSE)))</f>
        <v>-</v>
      </c>
      <c r="N14" s="191"/>
      <c r="O14" s="170" t="str">
        <f t="shared" ca="1" si="2"/>
        <v>-</v>
      </c>
      <c r="P14" s="171" t="str">
        <f t="shared" ca="1" si="3"/>
        <v>-</v>
      </c>
      <c r="Q14" s="172" t="str">
        <f t="shared" ca="1" si="4"/>
        <v>-</v>
      </c>
      <c r="R14" s="134" t="e">
        <f ca="1">IF($J14="-",0,IF(AND($D$29="1 Year",K14&lt;&gt;"-"),O14,IF(AND($D$29="2 Years",L14&lt;&gt;"-"),P14,IF(AND($D$29="3 Years",M14&lt;&gt;"-"),Q14,0)))*IF(#REF!&gt;0,#REF!,0))</f>
        <v>#REF!</v>
      </c>
      <c r="S14" s="134" t="e">
        <f ca="1">IF($J14="-",0,IF(AND($D$29="1 Year",K14&lt;&gt;"-"),O14,IF(AND($D$29="2 Years",L14&lt;&gt;"-"),P14,IF(AND($D$29="3 Years",M14&lt;&gt;"-"),Q14,0)))*IF(#REF!&gt;0,#REF!-#REF!,0))</f>
        <v>#REF!</v>
      </c>
      <c r="T14" s="110"/>
      <c r="U14" s="174" t="e">
        <f t="shared" si="5"/>
        <v>#N/A</v>
      </c>
      <c r="V14" s="111" t="e">
        <f>VLOOKUP(J14,Data!$A$121:$B$138,2)</f>
        <v>#N/A</v>
      </c>
      <c r="W14" s="111" t="str">
        <f ca="1">CONCATENATE(LEFT($I14,9),"F",Data!$B$108)</f>
        <v>FS</v>
      </c>
      <c r="X14" s="111" t="str">
        <f ca="1">CONCATENATE(LEFT($I14,9),"D",Data!$B$108)</f>
        <v>DS</v>
      </c>
      <c r="Y14" s="111" t="str">
        <f ca="1">CONCATENATE(LEFT($I14,9),"T",Data!$B$108)</f>
        <v>TS</v>
      </c>
      <c r="Z14" s="164"/>
      <c r="AA14" s="164"/>
    </row>
    <row r="15" spans="1:27" ht="13.5" x14ac:dyDescent="0.25">
      <c r="B15" s="112"/>
      <c r="C15" s="116" t="s">
        <v>158</v>
      </c>
      <c r="D15" s="192"/>
      <c r="E15" s="112"/>
      <c r="F15" s="101"/>
      <c r="G15" s="108">
        <v>4</v>
      </c>
      <c r="H15" s="183" t="str">
        <f t="shared" si="0"/>
        <v/>
      </c>
      <c r="I15" s="132" t="str">
        <f>IF(ISERROR(U15),"",CONCATENATE("KL",U15,Data!$D$4,V15,Data!$B$101,Data!$B$108))</f>
        <v/>
      </c>
      <c r="J15" s="134" t="str">
        <f t="shared" si="1"/>
        <v/>
      </c>
      <c r="K15" s="135" t="str">
        <f ca="1">IF(ISERROR(VLOOKUP(W15,'SaleListSMB+Enterprise'!$A:$M,13,FALSE)),"-",$P$3*VLOOKUP(W15,'SaleListSMB+Enterprise'!$A:$M,13,FALSE))</f>
        <v>-</v>
      </c>
      <c r="L15" s="135" t="str">
        <f ca="1">IF($J15="-","-",IF(ISERROR(VLOOKUP(X15,'SaleListSMB+Enterprise'!$A:$M,13,FALSE)),"-",$P$3*VLOOKUP(X15,'SaleListSMB+Enterprise'!$A:$M,13,FALSE)))</f>
        <v>-</v>
      </c>
      <c r="M15" s="135" t="str">
        <f ca="1">IF($J15="-","-",IF(ISERROR(VLOOKUP(Y15,'SaleListSMB+Enterprise'!$A:$M,13,FALSE)),"-",$P$3*VLOOKUP(Y15,'SaleListSMB+Enterprise'!$A:$M,13,FALSE)))</f>
        <v>-</v>
      </c>
      <c r="N15" s="191"/>
      <c r="O15" s="170" t="str">
        <f t="shared" ca="1" si="2"/>
        <v>-</v>
      </c>
      <c r="P15" s="171" t="str">
        <f t="shared" ca="1" si="3"/>
        <v>-</v>
      </c>
      <c r="Q15" s="172" t="str">
        <f t="shared" ca="1" si="4"/>
        <v>-</v>
      </c>
      <c r="R15" s="134" t="e">
        <f ca="1">IF($J15="-",0,IF(AND($D$29="1 Year",K15&lt;&gt;"-"),O15,IF(AND($D$29="2 Years",L15&lt;&gt;"-"),P15,IF(AND($D$29="3 Years",M15&lt;&gt;"-"),Q15,0)))*IF(#REF!&gt;0,#REF!,0))</f>
        <v>#REF!</v>
      </c>
      <c r="S15" s="134" t="e">
        <f ca="1">IF($J15="-",0,IF(AND($D$29="1 Year",K15&lt;&gt;"-"),O15,IF(AND($D$29="2 Years",L15&lt;&gt;"-"),P15,IF(AND($D$29="3 Years",M15&lt;&gt;"-"),Q15,0)))*IF(#REF!&gt;0,#REF!-#REF!,0))</f>
        <v>#REF!</v>
      </c>
      <c r="T15" s="110"/>
      <c r="U15" s="174" t="e">
        <f t="shared" si="5"/>
        <v>#N/A</v>
      </c>
      <c r="V15" s="111" t="e">
        <f>VLOOKUP(J15,Data!$A$121:$B$138,2)</f>
        <v>#N/A</v>
      </c>
      <c r="W15" s="111" t="str">
        <f ca="1">CONCATENATE(LEFT($I15,9),"F",Data!$B$108)</f>
        <v>FS</v>
      </c>
      <c r="X15" s="111" t="str">
        <f ca="1">CONCATENATE(LEFT($I15,9),"D",Data!$B$108)</f>
        <v>DS</v>
      </c>
      <c r="Y15" s="111" t="str">
        <f ca="1">CONCATENATE(LEFT($I15,9),"T",Data!$B$108)</f>
        <v>TS</v>
      </c>
      <c r="Z15" s="164"/>
      <c r="AA15" s="164"/>
    </row>
    <row r="16" spans="1:27" ht="13.5" x14ac:dyDescent="0.25">
      <c r="B16" s="112"/>
      <c r="C16" s="115" t="s">
        <v>408</v>
      </c>
      <c r="D16" s="133" t="s">
        <v>161</v>
      </c>
      <c r="E16" s="112"/>
      <c r="F16" s="101"/>
      <c r="G16" s="108">
        <v>5</v>
      </c>
      <c r="H16" s="183" t="str">
        <f t="shared" si="0"/>
        <v/>
      </c>
      <c r="I16" s="132" t="str">
        <f>IF(ISERROR(U16),"",CONCATENATE("KL",U16,Data!$D$4,V16,Data!$B$101,Data!$B$108))</f>
        <v/>
      </c>
      <c r="J16" s="134" t="str">
        <f t="shared" si="1"/>
        <v/>
      </c>
      <c r="K16" s="135" t="str">
        <f ca="1">IF(ISERROR(VLOOKUP(W16,'SaleListSMB+Enterprise'!$A:$M,13,FALSE)),"-",$P$3*VLOOKUP(W16,'SaleListSMB+Enterprise'!$A:$M,13,FALSE))</f>
        <v>-</v>
      </c>
      <c r="L16" s="135" t="str">
        <f ca="1">IF($J16="-","-",IF(ISERROR(VLOOKUP(X16,'SaleListSMB+Enterprise'!$A:$M,13,FALSE)),"-",$P$3*VLOOKUP(X16,'SaleListSMB+Enterprise'!$A:$M,13,FALSE)))</f>
        <v>-</v>
      </c>
      <c r="M16" s="135" t="str">
        <f ca="1">IF($J16="-","-",IF(ISERROR(VLOOKUP(Y16,'SaleListSMB+Enterprise'!$A:$M,13,FALSE)),"-",$P$3*VLOOKUP(Y16,'SaleListSMB+Enterprise'!$A:$M,13,FALSE)))</f>
        <v>-</v>
      </c>
      <c r="N16" s="191"/>
      <c r="O16" s="170" t="str">
        <f t="shared" ca="1" si="2"/>
        <v>-</v>
      </c>
      <c r="P16" s="171" t="str">
        <f t="shared" ca="1" si="3"/>
        <v>-</v>
      </c>
      <c r="Q16" s="172" t="str">
        <f t="shared" ca="1" si="4"/>
        <v>-</v>
      </c>
      <c r="R16" s="134" t="e">
        <f ca="1">IF($J16="-",0,IF(AND($D$29="1 Year",K16&lt;&gt;"-"),O16,IF(AND($D$29="2 Years",L16&lt;&gt;"-"),P16,IF(AND($D$29="3 Years",M16&lt;&gt;"-"),Q16,0)))*IF(#REF!&gt;0,#REF!,0))</f>
        <v>#REF!</v>
      </c>
      <c r="S16" s="134" t="e">
        <f ca="1">IF($J16="-",0,IF(AND($D$29="1 Year",K16&lt;&gt;"-"),O16,IF(AND($D$29="2 Years",L16&lt;&gt;"-"),P16,IF(AND($D$29="3 Years",M16&lt;&gt;"-"),Q16,0)))*IF(#REF!&gt;0,#REF!-#REF!,0))</f>
        <v>#REF!</v>
      </c>
      <c r="T16" s="110"/>
      <c r="U16" s="174" t="e">
        <f t="shared" si="5"/>
        <v>#N/A</v>
      </c>
      <c r="V16" s="111" t="e">
        <f>VLOOKUP(J16,Data!$A$121:$B$138,2)</f>
        <v>#N/A</v>
      </c>
      <c r="W16" s="111" t="str">
        <f ca="1">CONCATENATE(LEFT($I16,9),"F",Data!$B$108)</f>
        <v>FS</v>
      </c>
      <c r="X16" s="111" t="str">
        <f ca="1">CONCATENATE(LEFT($I16,9),"D",Data!$B$108)</f>
        <v>DS</v>
      </c>
      <c r="Y16" s="111" t="str">
        <f ca="1">CONCATENATE(LEFT($I16,9),"T",Data!$B$108)</f>
        <v>TS</v>
      </c>
      <c r="Z16" s="164"/>
      <c r="AA16" s="164"/>
    </row>
    <row r="17" spans="2:27" ht="13.5" x14ac:dyDescent="0.25">
      <c r="B17" s="112"/>
      <c r="C17" s="115" t="s">
        <v>409</v>
      </c>
      <c r="D17" s="133" t="s">
        <v>161</v>
      </c>
      <c r="E17" s="112"/>
      <c r="F17" s="101"/>
      <c r="G17" s="108">
        <v>6</v>
      </c>
      <c r="H17" s="183" t="str">
        <f t="shared" si="0"/>
        <v/>
      </c>
      <c r="I17" s="132" t="str">
        <f>IF(ISERROR(U17),"",CONCATENATE("KL",U17,Data!$D$4,V17,Data!$B$101,Data!$B$108))</f>
        <v/>
      </c>
      <c r="J17" s="134" t="str">
        <f t="shared" si="1"/>
        <v/>
      </c>
      <c r="K17" s="135" t="str">
        <f ca="1">IF(ISERROR(VLOOKUP(W17,'SaleListSMB+Enterprise'!$A:$M,13,FALSE)),"-",$P$3*VLOOKUP(W17,'SaleListSMB+Enterprise'!$A:$M,13,FALSE))</f>
        <v>-</v>
      </c>
      <c r="L17" s="135" t="str">
        <f ca="1">IF($J17="-","-",IF(ISERROR(VLOOKUP(X17,'SaleListSMB+Enterprise'!$A:$M,13,FALSE)),"-",$P$3*VLOOKUP(X17,'SaleListSMB+Enterprise'!$A:$M,13,FALSE)))</f>
        <v>-</v>
      </c>
      <c r="M17" s="135" t="str">
        <f ca="1">IF($J17="-","-",IF(ISERROR(VLOOKUP(Y17,'SaleListSMB+Enterprise'!$A:$M,13,FALSE)),"-",$P$3*VLOOKUP(Y17,'SaleListSMB+Enterprise'!$A:$M,13,FALSE)))</f>
        <v>-</v>
      </c>
      <c r="N17" s="191"/>
      <c r="O17" s="170" t="str">
        <f t="shared" ca="1" si="2"/>
        <v>-</v>
      </c>
      <c r="P17" s="171" t="str">
        <f t="shared" ca="1" si="3"/>
        <v>-</v>
      </c>
      <c r="Q17" s="172" t="str">
        <f t="shared" ca="1" si="4"/>
        <v>-</v>
      </c>
      <c r="R17" s="134" t="e">
        <f ca="1">IF($J17="-",0,IF(AND($D$29="1 Year",K17&lt;&gt;"-"),O17,IF(AND($D$29="2 Years",L17&lt;&gt;"-"),P17,IF(AND($D$29="3 Years",M17&lt;&gt;"-"),Q17,0)))*IF(#REF!&gt;0,#REF!,0))</f>
        <v>#REF!</v>
      </c>
      <c r="S17" s="134" t="e">
        <f ca="1">IF($J17="-",0,IF(AND($D$29="1 Year",K17&lt;&gt;"-"),O17,IF(AND($D$29="2 Years",L17&lt;&gt;"-"),P17,IF(AND($D$29="3 Years",M17&lt;&gt;"-"),Q17,0)))*IF(#REF!&gt;0,#REF!-#REF!,0))</f>
        <v>#REF!</v>
      </c>
      <c r="T17" s="110"/>
      <c r="U17" s="174" t="e">
        <f t="shared" si="5"/>
        <v>#N/A</v>
      </c>
      <c r="V17" s="111" t="e">
        <f>VLOOKUP(J17,Data!$A$121:$B$138,2)</f>
        <v>#N/A</v>
      </c>
      <c r="W17" s="111" t="str">
        <f ca="1">CONCATENATE(LEFT($I17,9),"F",Data!$B$108)</f>
        <v>FS</v>
      </c>
      <c r="X17" s="111" t="str">
        <f ca="1">CONCATENATE(LEFT($I17,9),"D",Data!$B$108)</f>
        <v>DS</v>
      </c>
      <c r="Y17" s="111" t="str">
        <f ca="1">CONCATENATE(LEFT($I17,9),"T",Data!$B$108)</f>
        <v>TS</v>
      </c>
      <c r="Z17" s="164"/>
      <c r="AA17" s="164"/>
    </row>
    <row r="18" spans="2:27" ht="13.5" x14ac:dyDescent="0.25">
      <c r="B18" s="112"/>
      <c r="C18" s="115" t="s">
        <v>410</v>
      </c>
      <c r="D18" s="133"/>
      <c r="E18" s="112"/>
      <c r="F18" s="101"/>
      <c r="G18" s="108">
        <v>7</v>
      </c>
      <c r="H18" s="183" t="str">
        <f t="shared" si="0"/>
        <v/>
      </c>
      <c r="I18" s="132" t="str">
        <f>IF(ISERROR(U18),"",CONCATENATE("KL",U18,Data!$D$4,V18,Data!$B$101,Data!$B$108))</f>
        <v/>
      </c>
      <c r="J18" s="134" t="str">
        <f t="shared" si="1"/>
        <v/>
      </c>
      <c r="K18" s="135" t="str">
        <f ca="1">IF(ISERROR(VLOOKUP(W18,'SaleListSMB+Enterprise'!$A:$M,13,FALSE)),"-",$P$3*VLOOKUP(W18,'SaleListSMB+Enterprise'!$A:$M,13,FALSE))</f>
        <v>-</v>
      </c>
      <c r="L18" s="135" t="str">
        <f ca="1">IF($J18="-","-",IF(ISERROR(VLOOKUP(X18,'SaleListSMB+Enterprise'!$A:$M,13,FALSE)),"-",$P$3*VLOOKUP(X18,'SaleListSMB+Enterprise'!$A:$M,13,FALSE)))</f>
        <v>-</v>
      </c>
      <c r="M18" s="135" t="str">
        <f ca="1">IF($J18="-","-",IF(ISERROR(VLOOKUP(Y18,'SaleListSMB+Enterprise'!$A:$M,13,FALSE)),"-",$P$3*VLOOKUP(Y18,'SaleListSMB+Enterprise'!$A:$M,13,FALSE)))</f>
        <v>-</v>
      </c>
      <c r="N18" s="191"/>
      <c r="O18" s="170" t="str">
        <f t="shared" ca="1" si="2"/>
        <v>-</v>
      </c>
      <c r="P18" s="171" t="str">
        <f t="shared" ca="1" si="3"/>
        <v>-</v>
      </c>
      <c r="Q18" s="172" t="str">
        <f t="shared" ca="1" si="4"/>
        <v>-</v>
      </c>
      <c r="R18" s="134" t="e">
        <f ca="1">IF($J18="-",0,IF(AND($D$29="1 Year",K18&lt;&gt;"-"),O18,IF(AND($D$29="2 Years",L18&lt;&gt;"-"),P18,IF(AND($D$29="3 Years",M18&lt;&gt;"-"),Q18,0)))*IF(#REF!&gt;0,#REF!,0))</f>
        <v>#REF!</v>
      </c>
      <c r="S18" s="134" t="e">
        <f ca="1">IF($J18="-",0,IF(AND($D$29="1 Year",K18&lt;&gt;"-"),O18,IF(AND($D$29="2 Years",L18&lt;&gt;"-"),P18,IF(AND($D$29="3 Years",M18&lt;&gt;"-"),Q18,0)))*IF(#REF!&gt;0,#REF!-#REF!,0))</f>
        <v>#REF!</v>
      </c>
      <c r="T18" s="110"/>
      <c r="U18" s="174" t="e">
        <f t="shared" si="5"/>
        <v>#N/A</v>
      </c>
      <c r="V18" s="111" t="e">
        <f>VLOOKUP(J18,Data!$A$121:$B$138,2)</f>
        <v>#N/A</v>
      </c>
      <c r="W18" s="111" t="str">
        <f ca="1">CONCATENATE(LEFT($I18,9),"F",Data!$B$108)</f>
        <v>FS</v>
      </c>
      <c r="X18" s="111" t="str">
        <f ca="1">CONCATENATE(LEFT($I18,9),"D",Data!$B$108)</f>
        <v>DS</v>
      </c>
      <c r="Y18" s="111" t="str">
        <f ca="1">CONCATENATE(LEFT($I18,9),"T",Data!$B$108)</f>
        <v>TS</v>
      </c>
      <c r="Z18" s="164"/>
      <c r="AA18" s="164"/>
    </row>
    <row r="19" spans="2:27" ht="13.5" x14ac:dyDescent="0.25">
      <c r="B19" s="112"/>
      <c r="C19" s="115" t="s">
        <v>272</v>
      </c>
      <c r="D19" s="133"/>
      <c r="E19" s="112"/>
      <c r="F19" s="101"/>
      <c r="G19" s="108">
        <v>8</v>
      </c>
      <c r="H19" s="183" t="str">
        <f t="shared" si="0"/>
        <v/>
      </c>
      <c r="I19" s="132" t="str">
        <f>IF(ISERROR(U19),"",CONCATENATE("KL",U19,Data!$D$4,V19,Data!$B$101,Data!$B$108))</f>
        <v/>
      </c>
      <c r="J19" s="134" t="str">
        <f t="shared" si="1"/>
        <v/>
      </c>
      <c r="K19" s="135" t="str">
        <f ca="1">IF(ISERROR(VLOOKUP(W19,'SaleListSMB+Enterprise'!$A:$M,13,FALSE)),"-",$P$3*VLOOKUP(W19,'SaleListSMB+Enterprise'!$A:$M,13,FALSE))</f>
        <v>-</v>
      </c>
      <c r="L19" s="135" t="str">
        <f ca="1">IF($J19="-","-",IF(ISERROR(VLOOKUP(X19,'SaleListSMB+Enterprise'!$A:$M,13,FALSE)),"-",$P$3*VLOOKUP(X19,'SaleListSMB+Enterprise'!$A:$M,13,FALSE)))</f>
        <v>-</v>
      </c>
      <c r="M19" s="135" t="str">
        <f ca="1">IF($J19="-","-",IF(ISERROR(VLOOKUP(Y19,'SaleListSMB+Enterprise'!$A:$M,13,FALSE)),"-",$P$3*VLOOKUP(Y19,'SaleListSMB+Enterprise'!$A:$M,13,FALSE)))</f>
        <v>-</v>
      </c>
      <c r="N19" s="191"/>
      <c r="O19" s="170" t="str">
        <f t="shared" ca="1" si="2"/>
        <v>-</v>
      </c>
      <c r="P19" s="171" t="str">
        <f t="shared" ca="1" si="3"/>
        <v>-</v>
      </c>
      <c r="Q19" s="172" t="str">
        <f t="shared" ca="1" si="4"/>
        <v>-</v>
      </c>
      <c r="R19" s="134" t="e">
        <f ca="1">IF($J19="-",0,IF(AND($D$29="1 Year",K19&lt;&gt;"-"),O19,IF(AND($D$29="2 Years",L19&lt;&gt;"-"),P19,IF(AND($D$29="3 Years",M19&lt;&gt;"-"),Q19,0)))*IF(#REF!&gt;0,#REF!,0))</f>
        <v>#REF!</v>
      </c>
      <c r="S19" s="134" t="e">
        <f ca="1">IF($J19="-",0,IF(AND($D$29="1 Year",K19&lt;&gt;"-"),O19,IF(AND($D$29="2 Years",L19&lt;&gt;"-"),P19,IF(AND($D$29="3 Years",M19&lt;&gt;"-"),Q19,0)))*IF(#REF!&gt;0,#REF!-#REF!,0))</f>
        <v>#REF!</v>
      </c>
      <c r="T19" s="110"/>
      <c r="U19" s="174" t="e">
        <f t="shared" si="5"/>
        <v>#N/A</v>
      </c>
      <c r="V19" s="111" t="e">
        <f>VLOOKUP(J19,Data!$A$121:$B$138,2)</f>
        <v>#N/A</v>
      </c>
      <c r="W19" s="111" t="str">
        <f ca="1">CONCATENATE(LEFT($I19,9),"F",Data!$B$108)</f>
        <v>FS</v>
      </c>
      <c r="X19" s="111" t="str">
        <f ca="1">CONCATENATE(LEFT($I19,9),"D",Data!$B$108)</f>
        <v>DS</v>
      </c>
      <c r="Y19" s="111" t="str">
        <f ca="1">CONCATENATE(LEFT($I19,9),"T",Data!$B$108)</f>
        <v>TS</v>
      </c>
      <c r="Z19" s="164"/>
      <c r="AA19" s="164"/>
    </row>
    <row r="20" spans="2:27" ht="13.5" x14ac:dyDescent="0.25">
      <c r="B20" s="112"/>
      <c r="C20" s="115" t="s">
        <v>411</v>
      </c>
      <c r="D20" s="133"/>
      <c r="E20" s="112"/>
      <c r="F20" s="101"/>
      <c r="G20" s="108">
        <v>9</v>
      </c>
      <c r="H20" s="183" t="str">
        <f t="shared" si="0"/>
        <v/>
      </c>
      <c r="I20" s="132" t="str">
        <f>IF(ISERROR(U20),"",CONCATENATE("KL",U20,Data!$D$4,V20,Data!$B$101,Data!$B$108))</f>
        <v/>
      </c>
      <c r="J20" s="134" t="str">
        <f t="shared" si="1"/>
        <v/>
      </c>
      <c r="K20" s="135" t="str">
        <f ca="1">IF(ISERROR(VLOOKUP(W20,'SaleListSMB+Enterprise'!$A:$M,13,FALSE)),"-",$P$3*VLOOKUP(W20,'SaleListSMB+Enterprise'!$A:$M,13,FALSE))</f>
        <v>-</v>
      </c>
      <c r="L20" s="135" t="str">
        <f ca="1">IF($J20="-","-",IF(ISERROR(VLOOKUP(X20,'SaleListSMB+Enterprise'!$A:$M,13,FALSE)),"-",$P$3*VLOOKUP(X20,'SaleListSMB+Enterprise'!$A:$M,13,FALSE)))</f>
        <v>-</v>
      </c>
      <c r="M20" s="135" t="str">
        <f ca="1">IF($J20="-","-",IF(ISERROR(VLOOKUP(Y20,'SaleListSMB+Enterprise'!$A:$M,13,FALSE)),"-",$P$3*VLOOKUP(Y20,'SaleListSMB+Enterprise'!$A:$M,13,FALSE)))</f>
        <v>-</v>
      </c>
      <c r="N20" s="191"/>
      <c r="O20" s="170" t="str">
        <f t="shared" ca="1" si="2"/>
        <v>-</v>
      </c>
      <c r="P20" s="171" t="str">
        <f t="shared" ca="1" si="3"/>
        <v>-</v>
      </c>
      <c r="Q20" s="172" t="str">
        <f t="shared" ca="1" si="4"/>
        <v>-</v>
      </c>
      <c r="R20" s="134" t="e">
        <f ca="1">IF($J20="-",0,IF(AND($D$29="1 Year",K20&lt;&gt;"-"),O20,IF(AND($D$29="2 Years",L20&lt;&gt;"-"),P20,IF(AND($D$29="3 Years",M20&lt;&gt;"-"),Q20,0)))*IF(#REF!&gt;0,#REF!,0))</f>
        <v>#REF!</v>
      </c>
      <c r="S20" s="134" t="e">
        <f ca="1">IF($J20="-",0,IF(AND($D$29="1 Year",K20&lt;&gt;"-"),O20,IF(AND($D$29="2 Years",L20&lt;&gt;"-"),P20,IF(AND($D$29="3 Years",M20&lt;&gt;"-"),Q20,0)))*IF(#REF!&gt;0,#REF!-#REF!,0))</f>
        <v>#REF!</v>
      </c>
      <c r="T20" s="110"/>
      <c r="U20" s="174" t="e">
        <f t="shared" si="5"/>
        <v>#N/A</v>
      </c>
      <c r="V20" s="111" t="e">
        <f>VLOOKUP(J20,Data!$A$121:$B$138,2)</f>
        <v>#N/A</v>
      </c>
      <c r="W20" s="111" t="str">
        <f ca="1">CONCATENATE(LEFT($I20,9),"F",Data!$B$108)</f>
        <v>FS</v>
      </c>
      <c r="X20" s="111" t="str">
        <f ca="1">CONCATENATE(LEFT($I20,9),"D",Data!$B$108)</f>
        <v>DS</v>
      </c>
      <c r="Y20" s="111" t="str">
        <f ca="1">CONCATENATE(LEFT($I20,9),"T",Data!$B$108)</f>
        <v>TS</v>
      </c>
      <c r="Z20" s="164"/>
      <c r="AA20" s="164"/>
    </row>
    <row r="21" spans="2:27" ht="13.5" x14ac:dyDescent="0.25">
      <c r="B21" s="112"/>
      <c r="C21" s="115" t="s">
        <v>412</v>
      </c>
      <c r="D21" s="133"/>
      <c r="E21" s="112"/>
      <c r="F21" s="101"/>
      <c r="G21" s="108">
        <v>10</v>
      </c>
      <c r="H21" s="183" t="str">
        <f t="shared" si="0"/>
        <v/>
      </c>
      <c r="I21" s="132" t="str">
        <f>IF(ISERROR(U21),"",CONCATENATE("KL",U21,Data!$D$4,V21,Data!$B$101,Data!$B$108))</f>
        <v/>
      </c>
      <c r="J21" s="134" t="str">
        <f t="shared" si="1"/>
        <v/>
      </c>
      <c r="K21" s="135" t="str">
        <f ca="1">IF(ISERROR(VLOOKUP(W21,'SaleListSMB+Enterprise'!$A:$M,13,FALSE)),"-",$P$3*VLOOKUP(W21,'SaleListSMB+Enterprise'!$A:$M,13,FALSE))</f>
        <v>-</v>
      </c>
      <c r="L21" s="135" t="str">
        <f ca="1">IF($J21="-","-",IF(ISERROR(VLOOKUP(X21,'SaleListSMB+Enterprise'!$A:$M,13,FALSE)),"-",$P$3*VLOOKUP(X21,'SaleListSMB+Enterprise'!$A:$M,13,FALSE)))</f>
        <v>-</v>
      </c>
      <c r="M21" s="135" t="str">
        <f ca="1">IF($J21="-","-",IF(ISERROR(VLOOKUP(Y21,'SaleListSMB+Enterprise'!$A:$M,13,FALSE)),"-",$P$3*VLOOKUP(Y21,'SaleListSMB+Enterprise'!$A:$M,13,FALSE)))</f>
        <v>-</v>
      </c>
      <c r="N21" s="191"/>
      <c r="O21" s="170" t="str">
        <f t="shared" ca="1" si="2"/>
        <v>-</v>
      </c>
      <c r="P21" s="171" t="str">
        <f t="shared" ca="1" si="3"/>
        <v>-</v>
      </c>
      <c r="Q21" s="172" t="str">
        <f t="shared" ca="1" si="4"/>
        <v>-</v>
      </c>
      <c r="R21" s="134" t="e">
        <f ca="1">IF($J21="-",0,IF(AND($D$29="1 Year",K21&lt;&gt;"-"),O21,IF(AND($D$29="2 Years",L21&lt;&gt;"-"),P21,IF(AND($D$29="3 Years",M21&lt;&gt;"-"),Q21,0)))*IF(#REF!&gt;0,#REF!,0))</f>
        <v>#REF!</v>
      </c>
      <c r="S21" s="134" t="e">
        <f ca="1">IF($J21="-",0,IF(AND($D$29="1 Year",K21&lt;&gt;"-"),O21,IF(AND($D$29="2 Years",L21&lt;&gt;"-"),P21,IF(AND($D$29="3 Years",M21&lt;&gt;"-"),Q21,0)))*IF(#REF!&gt;0,#REF!-#REF!,0))</f>
        <v>#REF!</v>
      </c>
      <c r="T21" s="110"/>
      <c r="U21" s="174" t="e">
        <f t="shared" si="5"/>
        <v>#N/A</v>
      </c>
      <c r="V21" s="111" t="e">
        <f>VLOOKUP(J21,Data!$A$121:$B$138,2)</f>
        <v>#N/A</v>
      </c>
      <c r="W21" s="111" t="str">
        <f ca="1">CONCATENATE(LEFT($I21,9),"F",Data!$B$108)</f>
        <v>FS</v>
      </c>
      <c r="X21" s="111" t="str">
        <f ca="1">CONCATENATE(LEFT($I21,9),"D",Data!$B$108)</f>
        <v>DS</v>
      </c>
      <c r="Y21" s="111" t="str">
        <f ca="1">CONCATENATE(LEFT($I21,9),"T",Data!$B$108)</f>
        <v>TS</v>
      </c>
      <c r="Z21" s="164"/>
      <c r="AA21" s="164"/>
    </row>
    <row r="22" spans="2:27" ht="13.5" x14ac:dyDescent="0.25">
      <c r="B22" s="112"/>
      <c r="C22" s="115" t="s">
        <v>413</v>
      </c>
      <c r="D22" s="133"/>
      <c r="E22" s="112"/>
      <c r="F22" s="101"/>
      <c r="G22" s="108">
        <v>1</v>
      </c>
      <c r="H22" s="177" t="s">
        <v>449</v>
      </c>
      <c r="I22" s="177"/>
      <c r="J22" s="177"/>
      <c r="K22" s="177"/>
      <c r="L22" s="177"/>
      <c r="M22" s="177"/>
      <c r="N22" s="178"/>
      <c r="O22" s="175">
        <f ca="1">SUM(O12:O21)</f>
        <v>0</v>
      </c>
      <c r="P22" s="175">
        <f ca="1">SUM(P12:P21)</f>
        <v>0</v>
      </c>
      <c r="Q22" s="175">
        <f ca="1">SUM(Q12:Q21)</f>
        <v>0</v>
      </c>
      <c r="R22" s="176" t="e">
        <f ca="1">SUM(R12:R21)</f>
        <v>#REF!</v>
      </c>
      <c r="S22" s="176" t="e">
        <f ca="1">SUM(S12:S21)</f>
        <v>#REF!</v>
      </c>
      <c r="T22" s="110"/>
      <c r="U22" s="174"/>
      <c r="Z22" s="164"/>
      <c r="AA22" s="164"/>
    </row>
    <row r="23" spans="2:27" ht="13.5" x14ac:dyDescent="0.25">
      <c r="B23" s="112"/>
      <c r="C23" s="115" t="s">
        <v>414</v>
      </c>
      <c r="D23" s="133"/>
      <c r="E23" s="112"/>
      <c r="F23" s="101"/>
      <c r="G23" s="108">
        <v>2</v>
      </c>
      <c r="H23" s="123" t="s">
        <v>450</v>
      </c>
      <c r="I23" s="137"/>
      <c r="J23" s="137"/>
      <c r="K23" s="137"/>
      <c r="L23" s="137"/>
      <c r="M23" s="137"/>
      <c r="N23" s="137"/>
      <c r="O23" s="137"/>
      <c r="P23" s="137"/>
      <c r="Q23" s="137"/>
      <c r="R23" s="137"/>
      <c r="S23" s="137"/>
      <c r="T23" s="110"/>
      <c r="U23" s="174"/>
      <c r="Z23" s="164"/>
      <c r="AA23" s="164"/>
    </row>
    <row r="24" spans="2:27" ht="13.5" x14ac:dyDescent="0.25">
      <c r="B24" s="112"/>
      <c r="C24" s="115" t="s">
        <v>429</v>
      </c>
      <c r="D24" s="133"/>
      <c r="E24" s="112"/>
      <c r="F24" s="101"/>
      <c r="G24" s="108">
        <v>1</v>
      </c>
      <c r="H24" s="183" t="str">
        <f t="shared" ref="H24:H32" si="6">IF(I24&lt;&gt;"",VLOOKUP(U24,$G$54:$H$66,2,0),"")</f>
        <v/>
      </c>
      <c r="I24" s="132" t="str">
        <f>IF(ISERROR(U24),"",CONCATENATE("KL",U24,Data!$D$4,V24,Data!$B$101,IF(OR(U24=$I$60,U24=$I$61,U24=$I$62),"H",Data!$B$108)))</f>
        <v/>
      </c>
      <c r="J24" s="134" t="str">
        <f>IF(ISERROR(U24),"",IF(U24=$I$64,$D$23,IF(U24=$I$65,$D$24,IF(U24=$I$54,$D$13,IF(U24=$I$55,MAX($D$12,$I$68),MAX(IF(U24=$I$58,$D$14,IF(U24=$I$59,$D$18,IF(U24=$I$56,MAX($D$12,$D$18),IF(U24=$I$60,ROUNDUP($D$19/1.5,0),IF(U24=$I$61,ROUNDUP($D$20/1.1,0),IF(U24=$I$62,$D$21,IF(U24=$I$63,$D$22,IF(U24=$I$66,$D$25,$D$12)))))))),10))))))</f>
        <v/>
      </c>
      <c r="K24" s="135" t="str">
        <f>IF(ISERROR(VLOOKUP(W24,'SaleListSMB+Enterprise'!$A:$M,13,FALSE)),"-",$P$3*VLOOKUP(W24,'SaleListSMB+Enterprise'!$A:$M,13,FALSE))</f>
        <v>-</v>
      </c>
      <c r="L24" s="135" t="str">
        <f>IF($J24="-","-",IF(ISERROR(VLOOKUP(X24,'SaleListSMB+Enterprise'!$A:$M,13,FALSE)),"-",$P$3*VLOOKUP(X24,'SaleListSMB+Enterprise'!$A:$M,13,FALSE)))</f>
        <v>-</v>
      </c>
      <c r="M24" s="135" t="str">
        <f>IF($J24="-","-",IF(ISERROR(VLOOKUP(Y24,'SaleListSMB+Enterprise'!$A:$M,13,FALSE)),"-",$P$3*VLOOKUP(Y24,'SaleListSMB+Enterprise'!$A:$M,13,FALSE)))</f>
        <v>-</v>
      </c>
      <c r="N24" s="191"/>
      <c r="O24" s="170" t="str">
        <f>IF(OR($J24="-",K24="-"),"-",J24*K24*(1-$N24)*IF($D$31="Incl.VAT",1+$D$30,1))</f>
        <v>-</v>
      </c>
      <c r="P24" s="171" t="str">
        <f>IF(OR($J24="-",L24="-"),"-",J24*L24*(1-$N24)*IF($D$31="Incl.VAT",1+$D$30,1))</f>
        <v>-</v>
      </c>
      <c r="Q24" s="172" t="str">
        <f>IF(OR($J24="-",M24="-"),"-",J24*M24*(1-$N24)*IF($D$31="Incl.VAT",1+$D$30,1))</f>
        <v>-</v>
      </c>
      <c r="R24" s="134" t="e">
        <f>IF($J24="-",0,IF(AND($D$29="1 Year",K24&lt;&gt;"-"),O24,IF(AND($D$29="2 Years",L24&lt;&gt;"-"),P24,IF(AND($D$29="3 Years",M24&lt;&gt;"-"),Q24,0)))*IF(#REF!&gt;0,#REF!,0))</f>
        <v>#REF!</v>
      </c>
      <c r="S24" s="134" t="e">
        <f>IF($J24="-",0,IF(AND($D$29="1 Year",K24&lt;&gt;"-"),O24,IF(AND($D$29="2 Years",L24&lt;&gt;"-"),P24,IF(AND($D$29="3 Years",M24&lt;&gt;"-"),Q24,0)))*IF(#REF!&gt;0,#REF!-#REF!,0))</f>
        <v>#REF!</v>
      </c>
      <c r="T24" s="108"/>
      <c r="U24" s="174" t="e">
        <f t="shared" ref="U24:U32" si="7">VLOOKUP(G24,$R$54:$S$66,2,0)</f>
        <v>#N/A</v>
      </c>
      <c r="V24" s="111" t="e">
        <f>VLOOKUP(J24,Data!$A$121:$B$138,2)</f>
        <v>#N/A</v>
      </c>
      <c r="W24" s="111" t="e">
        <f>CONCATENATE(LEFT($I24,9),"F",IF(OR(U24=$I$60,U24=$I$61,U24=$I$62),"H",Data!$B$108))</f>
        <v>#N/A</v>
      </c>
      <c r="X24" s="111" t="e">
        <f>CONCATENATE(LEFT($I24,9),"D",IF(OR(U24=$I$60,U24=$I$61,U24=$I$62),"H",Data!$B$108))</f>
        <v>#N/A</v>
      </c>
      <c r="Y24" s="111" t="e">
        <f>CONCATENATE(LEFT($I24,9),"T",IF(OR(U24=$I$60,U24=$I$61,U24=$I$62),"H",Data!$B$108))</f>
        <v>#N/A</v>
      </c>
      <c r="Z24" s="164"/>
      <c r="AA24" s="164"/>
    </row>
    <row r="25" spans="2:27" ht="13.5" x14ac:dyDescent="0.25">
      <c r="B25" s="112"/>
      <c r="C25" s="115" t="s">
        <v>430</v>
      </c>
      <c r="D25" s="133"/>
      <c r="E25" s="112"/>
      <c r="F25" s="101"/>
      <c r="G25" s="112">
        <v>2</v>
      </c>
      <c r="H25" s="183" t="str">
        <f t="shared" si="6"/>
        <v/>
      </c>
      <c r="I25" s="132" t="str">
        <f>IF(ISERROR(U25),"",CONCATENATE("KL",U25,Data!$D$4,V25,Data!$B$101,IF(OR(U25=$I$60,U25=$I$61,U25=$I$62),"H",Data!$B$108)))</f>
        <v/>
      </c>
      <c r="J25" s="134" t="str">
        <f t="shared" ref="J25:J32" si="8">IF(ISERROR(U25),"",IF(U25=$I$64,$D$23,IF(U25=$I$65,$D$24,IF(U25=$I$54,$D$13,IF(U25=$I$55,MAX($D$12,$I$68),MAX(IF(U25=$I$58,$D$14,IF(U25=$I$59,$D$18,IF(U25=$I$56,MAX($D$12,$D$18),IF(U25=$I$60,ROUNDUP($D$19/1.5,0),IF(U25=$I$61,ROUNDUP($D$20/1.1,0),IF(U25=$I$62,$D$21,IF(U25=$I$63,$D$22,IF(U25=$I$66,$D$25,$D$12)))))))),10))))))</f>
        <v/>
      </c>
      <c r="K25" s="135" t="str">
        <f>IF(ISERROR(VLOOKUP(W25,'SaleListSMB+Enterprise'!$A:$M,13,FALSE)),"-",$P$3*VLOOKUP(W25,'SaleListSMB+Enterprise'!$A:$M,13,FALSE))</f>
        <v>-</v>
      </c>
      <c r="L25" s="135" t="str">
        <f>IF($J25="-","-",IF(ISERROR(VLOOKUP(X25,'SaleListSMB+Enterprise'!$A:$M,13,FALSE)),"-",$P$3*VLOOKUP(X25,'SaleListSMB+Enterprise'!$A:$M,13,FALSE)))</f>
        <v>-</v>
      </c>
      <c r="M25" s="135" t="str">
        <f>IF($J25="-","-",IF(ISERROR(VLOOKUP(Y25,'SaleListSMB+Enterprise'!$A:$M,13,FALSE)),"-",$P$3*VLOOKUP(Y25,'SaleListSMB+Enterprise'!$A:$M,13,FALSE)))</f>
        <v>-</v>
      </c>
      <c r="N25" s="191"/>
      <c r="O25" s="170" t="str">
        <f>IF(OR($J25="-",K25="-"),"-",J25*K25*(1-$N25)*IF($D$31="Incl.VAT",1+$D$30,1))</f>
        <v>-</v>
      </c>
      <c r="P25" s="171" t="str">
        <f>IF(OR($J25="-",L25="-"),"-",J25*L25*(1-$N25)*IF($D$31="Incl.VAT",1+$D$30,1))</f>
        <v>-</v>
      </c>
      <c r="Q25" s="172" t="str">
        <f>IF(OR($J25="-",M25="-"),"-",J25*M25*(1-$N25)*IF($D$31="Incl.VAT",1+$D$30,1))</f>
        <v>-</v>
      </c>
      <c r="R25" s="134" t="e">
        <f>IF($J25="-",0,IF(AND($D$29="1 Year",K25&lt;&gt;"-"),O25,IF(AND($D$29="2 Years",L25&lt;&gt;"-"),P25,IF(AND($D$29="3 Years",M25&lt;&gt;"-"),Q25,0)))*IF(#REF!&gt;0,#REF!,0))</f>
        <v>#REF!</v>
      </c>
      <c r="S25" s="134" t="e">
        <f>IF($J25="-",0,IF(AND($D$29="1 Year",K25&lt;&gt;"-"),O25,IF(AND($D$29="2 Years",L25&lt;&gt;"-"),P25,IF(AND($D$29="3 Years",M25&lt;&gt;"-"),Q25,0)))*IF(#REF!&gt;0,#REF!-#REF!,0))</f>
        <v>#REF!</v>
      </c>
      <c r="T25" s="117"/>
      <c r="U25" s="174" t="e">
        <f t="shared" si="7"/>
        <v>#N/A</v>
      </c>
      <c r="V25" s="111" t="e">
        <f>VLOOKUP(J25,Data!$A$121:$B$138,2)</f>
        <v>#N/A</v>
      </c>
      <c r="W25" s="111" t="e">
        <f>CONCATENATE(LEFT($I25,9),"F",IF(OR(U25=$I$60,U25=$I$61,U25=$I$62),"H",Data!$B$108))</f>
        <v>#N/A</v>
      </c>
      <c r="X25" s="111" t="e">
        <f>CONCATENATE(LEFT($I25,9),"D",IF(OR(U25=$I$60,U25=$I$61,U25=$I$62),"H",Data!$B$108))</f>
        <v>#N/A</v>
      </c>
      <c r="Y25" s="111" t="e">
        <f>CONCATENATE(LEFT($I25,9),"T",IF(OR(U25=$I$60,U25=$I$61,U25=$I$62),"H",Data!$B$108))</f>
        <v>#N/A</v>
      </c>
      <c r="Z25" s="164"/>
      <c r="AA25" s="164"/>
    </row>
    <row r="26" spans="2:27" ht="13.5" x14ac:dyDescent="0.25">
      <c r="B26" s="112"/>
      <c r="C26" s="112" t="s">
        <v>201</v>
      </c>
      <c r="D26" s="117"/>
      <c r="E26" s="112"/>
      <c r="F26" s="101"/>
      <c r="G26" s="108">
        <v>3</v>
      </c>
      <c r="H26" s="183" t="str">
        <f t="shared" si="6"/>
        <v/>
      </c>
      <c r="I26" s="132" t="str">
        <f>IF(ISERROR(U26),"",CONCATENATE("KL",U26,Data!$D$4,V26,Data!$B$101,IF(OR(U26=$I$60,U26=$I$61,U26=$I$62),"H",Data!$B$108)))</f>
        <v/>
      </c>
      <c r="J26" s="134" t="str">
        <f t="shared" si="8"/>
        <v/>
      </c>
      <c r="K26" s="135" t="str">
        <f>IF(ISERROR(VLOOKUP(W26,'SaleListSMB+Enterprise'!$A:$M,13,FALSE)),"-",$P$3*VLOOKUP(W26,'SaleListSMB+Enterprise'!$A:$M,13,FALSE))</f>
        <v>-</v>
      </c>
      <c r="L26" s="135" t="str">
        <f>IF($J26="-","-",IF(ISERROR(VLOOKUP(X26,'SaleListSMB+Enterprise'!$A:$M,13,FALSE)),"-",$P$3*VLOOKUP(X26,'SaleListSMB+Enterprise'!$A:$M,13,FALSE)))</f>
        <v>-</v>
      </c>
      <c r="M26" s="135" t="str">
        <f>IF($J26="-","-",IF(ISERROR(VLOOKUP(Y26,'SaleListSMB+Enterprise'!$A:$M,13,FALSE)),"-",$P$3*VLOOKUP(Y26,'SaleListSMB+Enterprise'!$A:$M,13,FALSE)))</f>
        <v>-</v>
      </c>
      <c r="N26" s="191"/>
      <c r="O26" s="170" t="str">
        <f>IF(OR($J26="-",K26="-"),"-",J26*K26*(1-$N26)*IF($D$31="Incl.VAT",1+$D$30,1))</f>
        <v>-</v>
      </c>
      <c r="P26" s="171" t="str">
        <f>IF(OR($J26="-",L26="-"),"-",J26*L26*(1-$N26)*IF($D$31="Incl.VAT",1+$D$30,1))</f>
        <v>-</v>
      </c>
      <c r="Q26" s="172" t="str">
        <f>IF(OR($J26="-",M26="-"),"-",J26*M26*(1-$N26)*IF($D$31="Incl.VAT",1+$D$30,1))</f>
        <v>-</v>
      </c>
      <c r="R26" s="134" t="e">
        <f>IF($J26="-",0,IF(AND($D$29="1 Year",K26&lt;&gt;"-"),O26,IF(AND($D$29="2 Years",L26&lt;&gt;"-"),P26,IF(AND($D$29="3 Years",M26&lt;&gt;"-"),Q26,0)))*IF(#REF!&gt;0,#REF!,0))</f>
        <v>#REF!</v>
      </c>
      <c r="S26" s="134" t="e">
        <f>IF($J26="-",0,IF(AND($D$29="1 Year",K26&lt;&gt;"-"),O26,IF(AND($D$29="2 Years",L26&lt;&gt;"-"),P26,IF(AND($D$29="3 Years",M26&lt;&gt;"-"),Q26,0)))*IF(#REF!&gt;0,#REF!-#REF!,0))</f>
        <v>#REF!</v>
      </c>
      <c r="T26" s="117"/>
      <c r="U26" s="174" t="e">
        <f t="shared" si="7"/>
        <v>#N/A</v>
      </c>
      <c r="V26" s="111" t="e">
        <f>VLOOKUP(J26,Data!$A$121:$B$138,2)</f>
        <v>#N/A</v>
      </c>
      <c r="W26" s="111" t="e">
        <f>CONCATENATE(LEFT($I26,9),"F",IF(OR(U26=$I$60,U26=$I$61,U26=$I$62),"H",Data!$B$108))</f>
        <v>#N/A</v>
      </c>
      <c r="X26" s="111" t="e">
        <f>CONCATENATE(LEFT($I26,9),"D",IF(OR(U26=$I$60,U26=$I$61,U26=$I$62),"H",Data!$B$108))</f>
        <v>#N/A</v>
      </c>
      <c r="Y26" s="111" t="e">
        <f>CONCATENATE(LEFT($I26,9),"T",IF(OR(U26=$I$60,U26=$I$61,U26=$I$62),"H",Data!$B$108))</f>
        <v>#N/A</v>
      </c>
      <c r="Z26" s="164"/>
      <c r="AA26" s="164"/>
    </row>
    <row r="27" spans="2:27" ht="12.75" customHeight="1" x14ac:dyDescent="0.25">
      <c r="B27" s="112"/>
      <c r="C27" s="118"/>
      <c r="D27" s="117"/>
      <c r="E27" s="112"/>
      <c r="F27" s="101"/>
      <c r="G27" s="112">
        <v>4</v>
      </c>
      <c r="H27" s="183" t="str">
        <f t="shared" si="6"/>
        <v/>
      </c>
      <c r="I27" s="132" t="str">
        <f>IF(ISERROR(U27),"",CONCATENATE("KL",U27,Data!$D$4,V27,Data!$B$101,IF(OR(U27=$I$60,U27=$I$61,U27=$I$62),"H",Data!$B$108)))</f>
        <v/>
      </c>
      <c r="J27" s="134" t="str">
        <f t="shared" si="8"/>
        <v/>
      </c>
      <c r="K27" s="135" t="str">
        <f>IF(ISERROR(VLOOKUP(W27,'SaleListSMB+Enterprise'!$A:$M,13,FALSE)),"-",$P$3*VLOOKUP(W27,'SaleListSMB+Enterprise'!$A:$M,13,FALSE))</f>
        <v>-</v>
      </c>
      <c r="L27" s="135" t="str">
        <f>IF($J27="-","-",IF(ISERROR(VLOOKUP(X27,'SaleListSMB+Enterprise'!$A:$M,13,FALSE)),"-",$P$3*VLOOKUP(X27,'SaleListSMB+Enterprise'!$A:$M,13,FALSE)))</f>
        <v>-</v>
      </c>
      <c r="M27" s="135" t="str">
        <f>IF($J27="-","-",IF(ISERROR(VLOOKUP(Y27,'SaleListSMB+Enterprise'!$A:$M,13,FALSE)),"-",$P$3*VLOOKUP(Y27,'SaleListSMB+Enterprise'!$A:$M,13,FALSE)))</f>
        <v>-</v>
      </c>
      <c r="N27" s="191"/>
      <c r="O27" s="170" t="str">
        <f>IF(OR($J27="-",K27="-"),"-",J27*K27*(1-$N27)*IF($D$31="Incl.VAT",1+$D$30,1))</f>
        <v>-</v>
      </c>
      <c r="P27" s="171" t="str">
        <f>IF(OR($J27="-",L27="-"),"-",J27*L27*(1-$N27)*IF($D$31="Incl.VAT",1+$D$30,1))</f>
        <v>-</v>
      </c>
      <c r="Q27" s="172" t="str">
        <f>IF(OR($J27="-",M27="-"),"-",J27*M27*(1-$N27)*IF($D$31="Incl.VAT",1+$D$30,1))</f>
        <v>-</v>
      </c>
      <c r="R27" s="134" t="e">
        <f>IF($J27="-",0,IF(AND($D$29="1 Year",K27&lt;&gt;"-"),O27,IF(AND($D$29="2 Years",L27&lt;&gt;"-"),P27,IF(AND($D$29="3 Years",M27&lt;&gt;"-"),Q27,0)))*IF(#REF!&gt;0,#REF!,0))</f>
        <v>#REF!</v>
      </c>
      <c r="S27" s="134" t="e">
        <f>IF($J27="-",0,IF(AND($D$29="1 Year",K27&lt;&gt;"-"),O27,IF(AND($D$29="2 Years",L27&lt;&gt;"-"),P27,IF(AND($D$29="3 Years",M27&lt;&gt;"-"),Q27,0)))*IF(#REF!&gt;0,#REF!-#REF!,0))</f>
        <v>#REF!</v>
      </c>
      <c r="T27" s="112"/>
      <c r="U27" s="174" t="e">
        <f t="shared" si="7"/>
        <v>#N/A</v>
      </c>
      <c r="V27" s="111" t="e">
        <f>VLOOKUP(J27,Data!$A$121:$B$138,2)</f>
        <v>#N/A</v>
      </c>
      <c r="W27" s="111" t="e">
        <f>CONCATENATE(LEFT($I27,9),"F",IF(OR(U27=$I$60,U27=$I$61,U27=$I$62),"H",Data!$B$108))</f>
        <v>#N/A</v>
      </c>
      <c r="X27" s="111" t="e">
        <f>CONCATENATE(LEFT($I27,9),"D",IF(OR(U27=$I$60,U27=$I$61,U27=$I$62),"H",Data!$B$108))</f>
        <v>#N/A</v>
      </c>
      <c r="Y27" s="111" t="e">
        <f>CONCATENATE(LEFT($I27,9),"T",IF(OR(U27=$I$60,U27=$I$61,U27=$I$62),"H",Data!$B$108))</f>
        <v>#N/A</v>
      </c>
      <c r="Z27" s="164"/>
      <c r="AA27" s="164"/>
    </row>
    <row r="28" spans="2:27" ht="13.5" x14ac:dyDescent="0.25">
      <c r="B28" s="112"/>
      <c r="C28" s="118" t="s">
        <v>213</v>
      </c>
      <c r="D28" s="180" t="s">
        <v>208</v>
      </c>
      <c r="E28" s="112"/>
      <c r="F28" s="119"/>
      <c r="G28" s="108">
        <v>5</v>
      </c>
      <c r="H28" s="183" t="str">
        <f t="shared" si="6"/>
        <v/>
      </c>
      <c r="I28" s="132" t="str">
        <f>IF(ISERROR(U28),"",CONCATENATE("KL",U28,Data!$D$4,V28,Data!$B$101,IF(OR(U28=$I$60,U28=$I$61,U28=$I$62),"H",Data!$B$108)))</f>
        <v/>
      </c>
      <c r="J28" s="134" t="str">
        <f t="shared" si="8"/>
        <v/>
      </c>
      <c r="K28" s="135" t="str">
        <f>IF(ISERROR(VLOOKUP(W28,'SaleListSMB+Enterprise'!$A:$M,13,FALSE)),"-",$P$3*VLOOKUP(W28,'SaleListSMB+Enterprise'!$A:$M,13,FALSE))</f>
        <v>-</v>
      </c>
      <c r="L28" s="135" t="str">
        <f>IF($J28="-","-",IF(ISERROR(VLOOKUP(X28,'SaleListSMB+Enterprise'!$A:$M,13,FALSE)),"-",$P$3*VLOOKUP(X28,'SaleListSMB+Enterprise'!$A:$M,13,FALSE)))</f>
        <v>-</v>
      </c>
      <c r="M28" s="135" t="str">
        <f>IF($J28="-","-",IF(ISERROR(VLOOKUP(Y28,'SaleListSMB+Enterprise'!$A:$M,13,FALSE)),"-",$P$3*VLOOKUP(Y28,'SaleListSMB+Enterprise'!$A:$M,13,FALSE)))</f>
        <v>-</v>
      </c>
      <c r="N28" s="191"/>
      <c r="O28" s="170" t="str">
        <f t="shared" ref="O28:O32" si="9">IF(OR($J28="-",K28="-"),"-",J28*K28*(1-$N28)*IF($D$31="Incl.VAT",1+$D$30,1))</f>
        <v>-</v>
      </c>
      <c r="P28" s="171" t="str">
        <f t="shared" ref="P28:P32" si="10">IF(OR($J28="-",L28="-"),"-",J28*L28*(1-$N28)*IF($D$31="Incl.VAT",1+$D$30,1))</f>
        <v>-</v>
      </c>
      <c r="Q28" s="172" t="str">
        <f t="shared" ref="Q28:Q32" si="11">IF(OR($J28="-",M28="-"),"-",J28*M28*(1-$N28)*IF($D$31="Incl.VAT",1+$D$30,1))</f>
        <v>-</v>
      </c>
      <c r="R28" s="134" t="e">
        <f>IF($J28="-",0,IF(AND($D$29="1 Year",K28&lt;&gt;"-"),O28,IF(AND($D$29="2 Years",L28&lt;&gt;"-"),P28,IF(AND($D$29="3 Years",M28&lt;&gt;"-"),Q28,0)))*IF(#REF!&gt;0,#REF!,0))</f>
        <v>#REF!</v>
      </c>
      <c r="S28" s="134" t="e">
        <f>IF($J28="-",0,IF(AND($D$29="1 Year",K28&lt;&gt;"-"),O28,IF(AND($D$29="2 Years",L28&lt;&gt;"-"),P28,IF(AND($D$29="3 Years",M28&lt;&gt;"-"),Q28,0)))*IF(#REF!&gt;0,#REF!-#REF!,0))</f>
        <v>#REF!</v>
      </c>
      <c r="T28" s="112"/>
      <c r="U28" s="174" t="e">
        <f t="shared" si="7"/>
        <v>#N/A</v>
      </c>
      <c r="V28" s="111" t="e">
        <f>VLOOKUP(J28,Data!$A$121:$B$138,2)</f>
        <v>#N/A</v>
      </c>
      <c r="W28" s="111" t="e">
        <f>CONCATENATE(LEFT($I28,9),"F",IF(OR(U28=$I$60,U28=$I$61,U28=$I$62),"H",Data!$B$108))</f>
        <v>#N/A</v>
      </c>
      <c r="X28" s="111" t="e">
        <f>CONCATENATE(LEFT($I28,9),"D",IF(OR(U28=$I$60,U28=$I$61,U28=$I$62),"H",Data!$B$108))</f>
        <v>#N/A</v>
      </c>
      <c r="Y28" s="111" t="e">
        <f>CONCATENATE(LEFT($I28,9),"T",IF(OR(U28=$I$60,U28=$I$61,U28=$I$62),"H",Data!$B$108))</f>
        <v>#N/A</v>
      </c>
      <c r="Z28" s="164"/>
      <c r="AA28" s="164"/>
    </row>
    <row r="29" spans="2:27" ht="15" customHeight="1" x14ac:dyDescent="0.25">
      <c r="B29" s="112"/>
      <c r="C29" s="118" t="s">
        <v>214</v>
      </c>
      <c r="D29" s="180" t="s">
        <v>204</v>
      </c>
      <c r="E29" s="112"/>
      <c r="F29" s="101"/>
      <c r="G29" s="112">
        <v>6</v>
      </c>
      <c r="H29" s="183" t="str">
        <f t="shared" si="6"/>
        <v/>
      </c>
      <c r="I29" s="132" t="str">
        <f>IF(ISERROR(U29),"",CONCATENATE("KL",U29,Data!$D$4,V29,Data!$B$101,IF(OR(U29=$I$60,U29=$I$61,U29=$I$62),"H",Data!$B$108)))</f>
        <v/>
      </c>
      <c r="J29" s="134" t="str">
        <f t="shared" si="8"/>
        <v/>
      </c>
      <c r="K29" s="135" t="str">
        <f>IF(ISERROR(VLOOKUP(W29,'SaleListSMB+Enterprise'!$A:$M,13,FALSE)),"-",$P$3*VLOOKUP(W29,'SaleListSMB+Enterprise'!$A:$M,13,FALSE))</f>
        <v>-</v>
      </c>
      <c r="L29" s="135" t="str">
        <f>IF($J29="-","-",IF(ISERROR(VLOOKUP(X29,'SaleListSMB+Enterprise'!$A:$M,13,FALSE)),"-",$P$3*VLOOKUP(X29,'SaleListSMB+Enterprise'!$A:$M,13,FALSE)))</f>
        <v>-</v>
      </c>
      <c r="M29" s="135" t="str">
        <f>IF($J29="-","-",IF(ISERROR(VLOOKUP(Y29,'SaleListSMB+Enterprise'!$A:$M,13,FALSE)),"-",$P$3*VLOOKUP(Y29,'SaleListSMB+Enterprise'!$A:$M,13,FALSE)))</f>
        <v>-</v>
      </c>
      <c r="N29" s="191"/>
      <c r="O29" s="170" t="str">
        <f t="shared" si="9"/>
        <v>-</v>
      </c>
      <c r="P29" s="171" t="str">
        <f t="shared" si="10"/>
        <v>-</v>
      </c>
      <c r="Q29" s="172" t="str">
        <f t="shared" si="11"/>
        <v>-</v>
      </c>
      <c r="R29" s="134" t="e">
        <f>IF($J29="-",0,IF(AND($D$29="1 Year",K29&lt;&gt;"-"),O29,IF(AND($D$29="2 Years",L29&lt;&gt;"-"),P29,IF(AND($D$29="3 Years",M29&lt;&gt;"-"),Q29,0)))*IF(#REF!&gt;0,#REF!,0))</f>
        <v>#REF!</v>
      </c>
      <c r="S29" s="134" t="e">
        <f>IF($J29="-",0,IF(AND($D$29="1 Year",K29&lt;&gt;"-"),O29,IF(AND($D$29="2 Years",L29&lt;&gt;"-"),P29,IF(AND($D$29="3 Years",M29&lt;&gt;"-"),Q29,0)))*IF(#REF!&gt;0,#REF!-#REF!,0))</f>
        <v>#REF!</v>
      </c>
      <c r="T29" s="112"/>
      <c r="U29" s="174" t="e">
        <f t="shared" si="7"/>
        <v>#N/A</v>
      </c>
      <c r="V29" s="111" t="e">
        <f>VLOOKUP(J29,Data!$A$121:$B$138,2)</f>
        <v>#N/A</v>
      </c>
      <c r="W29" s="111" t="e">
        <f>CONCATENATE(LEFT($I29,9),"F",IF(OR(U29=$I$60,U29=$I$61,U29=$I$62),"H",Data!$B$108))</f>
        <v>#N/A</v>
      </c>
      <c r="X29" s="111" t="e">
        <f>CONCATENATE(LEFT($I29,9),"D",IF(OR(U29=$I$60,U29=$I$61,U29=$I$62),"H",Data!$B$108))</f>
        <v>#N/A</v>
      </c>
      <c r="Y29" s="111" t="e">
        <f>CONCATENATE(LEFT($I29,9),"T",IF(OR(U29=$I$60,U29=$I$61,U29=$I$62),"H",Data!$B$108))</f>
        <v>#N/A</v>
      </c>
      <c r="Z29" s="164"/>
      <c r="AA29"/>
    </row>
    <row r="30" spans="2:27" x14ac:dyDescent="0.25">
      <c r="B30" s="112"/>
      <c r="C30" s="118" t="s">
        <v>196</v>
      </c>
      <c r="D30" s="181"/>
      <c r="E30" s="112"/>
      <c r="F30" s="101"/>
      <c r="G30" s="108">
        <v>7</v>
      </c>
      <c r="H30" s="183" t="str">
        <f t="shared" si="6"/>
        <v/>
      </c>
      <c r="I30" s="132" t="str">
        <f>IF(ISERROR(U30),"",CONCATENATE("KL",U30,Data!$D$4,V30,Data!$B$101,IF(OR(U30=$I$60,U30=$I$61,U30=$I$62),"H",Data!$B$108)))</f>
        <v/>
      </c>
      <c r="J30" s="134" t="str">
        <f t="shared" si="8"/>
        <v/>
      </c>
      <c r="K30" s="135" t="str">
        <f>IF(ISERROR(VLOOKUP(W30,'SaleListSMB+Enterprise'!$A:$M,13,FALSE)),"-",$P$3*VLOOKUP(W30,'SaleListSMB+Enterprise'!$A:$M,13,FALSE))</f>
        <v>-</v>
      </c>
      <c r="L30" s="135" t="str">
        <f>IF($J30="-","-",IF(ISERROR(VLOOKUP(X30,'SaleListSMB+Enterprise'!$A:$M,13,FALSE)),"-",$P$3*VLOOKUP(X30,'SaleListSMB+Enterprise'!$A:$M,13,FALSE)))</f>
        <v>-</v>
      </c>
      <c r="M30" s="135" t="str">
        <f>IF($J30="-","-",IF(ISERROR(VLOOKUP(Y30,'SaleListSMB+Enterprise'!$A:$M,13,FALSE)),"-",$P$3*VLOOKUP(Y30,'SaleListSMB+Enterprise'!$A:$M,13,FALSE)))</f>
        <v>-</v>
      </c>
      <c r="N30" s="191"/>
      <c r="O30" s="170" t="str">
        <f t="shared" si="9"/>
        <v>-</v>
      </c>
      <c r="P30" s="171" t="str">
        <f t="shared" si="10"/>
        <v>-</v>
      </c>
      <c r="Q30" s="172" t="str">
        <f t="shared" si="11"/>
        <v>-</v>
      </c>
      <c r="R30" s="134" t="e">
        <f>IF($J30="-",0,IF(AND($D$29="1 Year",K30&lt;&gt;"-"),O30,IF(AND($D$29="2 Years",L30&lt;&gt;"-"),P30,IF(AND($D$29="3 Years",M30&lt;&gt;"-"),Q30,0)))*IF(#REF!&gt;0,#REF!,0))</f>
        <v>#REF!</v>
      </c>
      <c r="S30" s="134" t="e">
        <f>IF($J30="-",0,IF(AND($D$29="1 Year",K30&lt;&gt;"-"),O30,IF(AND($D$29="2 Years",L30&lt;&gt;"-"),P30,IF(AND($D$29="3 Years",M30&lt;&gt;"-"),Q30,0)))*IF(#REF!&gt;0,#REF!-#REF!,0))</f>
        <v>#REF!</v>
      </c>
      <c r="T30" s="112"/>
      <c r="U30" s="174" t="e">
        <f t="shared" si="7"/>
        <v>#N/A</v>
      </c>
      <c r="V30" s="111" t="e">
        <f>VLOOKUP(J30,Data!$A$121:$B$138,2)</f>
        <v>#N/A</v>
      </c>
      <c r="W30" s="111" t="e">
        <f>CONCATENATE(LEFT($I30,9),"F",IF(OR(U30=$I$60,U30=$I$61,U30=$I$62),"H",Data!$B$108))</f>
        <v>#N/A</v>
      </c>
      <c r="X30" s="111" t="e">
        <f>CONCATENATE(LEFT($I30,9),"D",IF(OR(U30=$I$60,U30=$I$61,U30=$I$62),"H",Data!$B$108))</f>
        <v>#N/A</v>
      </c>
      <c r="Y30" s="111" t="e">
        <f>CONCATENATE(LEFT($I30,9),"T",IF(OR(U30=$I$60,U30=$I$61,U30=$I$62),"H",Data!$B$108))</f>
        <v>#N/A</v>
      </c>
    </row>
    <row r="31" spans="2:27" x14ac:dyDescent="0.25">
      <c r="B31" s="112"/>
      <c r="C31" s="118" t="s">
        <v>200</v>
      </c>
      <c r="D31" s="182" t="s">
        <v>202</v>
      </c>
      <c r="E31" s="112"/>
      <c r="F31" s="101"/>
      <c r="G31" s="112">
        <v>8</v>
      </c>
      <c r="H31" s="183" t="str">
        <f t="shared" si="6"/>
        <v/>
      </c>
      <c r="I31" s="132" t="str">
        <f>IF(ISERROR(U31),"",CONCATENATE("KL",U31,Data!$D$4,V31,Data!$B$101,IF(OR(U31=$I$60,U31=$I$61,U31=$I$62),"H",Data!$B$108)))</f>
        <v/>
      </c>
      <c r="J31" s="134" t="str">
        <f t="shared" si="8"/>
        <v/>
      </c>
      <c r="K31" s="135" t="str">
        <f>IF(ISERROR(VLOOKUP(W31,'SaleListSMB+Enterprise'!$A:$M,13,FALSE)),"-",$P$3*VLOOKUP(W31,'SaleListSMB+Enterprise'!$A:$M,13,FALSE))</f>
        <v>-</v>
      </c>
      <c r="L31" s="135" t="str">
        <f>IF($J31="-","-",IF(ISERROR(VLOOKUP(X31,'SaleListSMB+Enterprise'!$A:$M,13,FALSE)),"-",$P$3*VLOOKUP(X31,'SaleListSMB+Enterprise'!$A:$M,13,FALSE)))</f>
        <v>-</v>
      </c>
      <c r="M31" s="135" t="str">
        <f>IF($J31="-","-",IF(ISERROR(VLOOKUP(Y31,'SaleListSMB+Enterprise'!$A:$M,13,FALSE)),"-",$P$3*VLOOKUP(Y31,'SaleListSMB+Enterprise'!$A:$M,13,FALSE)))</f>
        <v>-</v>
      </c>
      <c r="N31" s="191"/>
      <c r="O31" s="170" t="str">
        <f t="shared" si="9"/>
        <v>-</v>
      </c>
      <c r="P31" s="171" t="str">
        <f t="shared" si="10"/>
        <v>-</v>
      </c>
      <c r="Q31" s="172" t="str">
        <f t="shared" si="11"/>
        <v>-</v>
      </c>
      <c r="R31" s="134" t="e">
        <f>IF($J31="-",0,IF(AND($D$29="1 Year",K31&lt;&gt;"-"),O31,IF(AND($D$29="2 Years",L31&lt;&gt;"-"),P31,IF(AND($D$29="3 Years",M31&lt;&gt;"-"),Q31,0)))*IF(#REF!&gt;0,#REF!,0))</f>
        <v>#REF!</v>
      </c>
      <c r="S31" s="134" t="e">
        <f>IF($J31="-",0,IF(AND($D$29="1 Year",K31&lt;&gt;"-"),O31,IF(AND($D$29="2 Years",L31&lt;&gt;"-"),P31,IF(AND($D$29="3 Years",M31&lt;&gt;"-"),Q31,0)))*IF(#REF!&gt;0,#REF!-#REF!,0))</f>
        <v>#REF!</v>
      </c>
      <c r="T31" s="112"/>
      <c r="U31" s="174" t="e">
        <f t="shared" si="7"/>
        <v>#N/A</v>
      </c>
      <c r="V31" s="111" t="e">
        <f>VLOOKUP(J31,Data!$A$121:$B$138,2)</f>
        <v>#N/A</v>
      </c>
      <c r="W31" s="111" t="e">
        <f>CONCATENATE(LEFT($I31,9),"F",IF(OR(U31=$I$60,U31=$I$61,U31=$I$62),"H",Data!$B$108))</f>
        <v>#N/A</v>
      </c>
      <c r="X31" s="111" t="e">
        <f>CONCATENATE(LEFT($I31,9),"D",IF(OR(U31=$I$60,U31=$I$61,U31=$I$62),"H",Data!$B$108))</f>
        <v>#N/A</v>
      </c>
      <c r="Y31" s="111" t="e">
        <f>CONCATENATE(LEFT($I31,9),"T",IF(OR(U31=$I$60,U31=$I$61,U31=$I$62),"H",Data!$B$108))</f>
        <v>#N/A</v>
      </c>
    </row>
    <row r="32" spans="2:27" x14ac:dyDescent="0.25">
      <c r="B32" s="112"/>
      <c r="C32" s="118"/>
      <c r="D32" s="117"/>
      <c r="E32" s="112"/>
      <c r="F32" s="101"/>
      <c r="G32" s="108">
        <v>9</v>
      </c>
      <c r="H32" s="183" t="str">
        <f t="shared" si="6"/>
        <v/>
      </c>
      <c r="I32" s="132" t="str">
        <f>IF(ISERROR(U32),"",CONCATENATE("KL",U32,Data!$D$4,V32,Data!$B$101,IF(OR(U32=$I$60,U32=$I$61,U32=$I$62),"H",Data!$B$108)))</f>
        <v/>
      </c>
      <c r="J32" s="134" t="str">
        <f t="shared" si="8"/>
        <v/>
      </c>
      <c r="K32" s="135" t="str">
        <f>IF(ISERROR(VLOOKUP(W32,'SaleListSMB+Enterprise'!$A:$M,13,FALSE)),"-",$P$3*VLOOKUP(W32,'SaleListSMB+Enterprise'!$A:$M,13,FALSE))</f>
        <v>-</v>
      </c>
      <c r="L32" s="135" t="str">
        <f>IF($J32="-","-",IF(ISERROR(VLOOKUP(X32,'SaleListSMB+Enterprise'!$A:$M,13,FALSE)),"-",$P$3*VLOOKUP(X32,'SaleListSMB+Enterprise'!$A:$M,13,FALSE)))</f>
        <v>-</v>
      </c>
      <c r="M32" s="135" t="str">
        <f>IF($J32="-","-",IF(ISERROR(VLOOKUP(Y32,'SaleListSMB+Enterprise'!$A:$M,13,FALSE)),"-",$P$3*VLOOKUP(Y32,'SaleListSMB+Enterprise'!$A:$M,13,FALSE)))</f>
        <v>-</v>
      </c>
      <c r="N32" s="191"/>
      <c r="O32" s="170" t="str">
        <f t="shared" si="9"/>
        <v>-</v>
      </c>
      <c r="P32" s="171" t="str">
        <f t="shared" si="10"/>
        <v>-</v>
      </c>
      <c r="Q32" s="172" t="str">
        <f t="shared" si="11"/>
        <v>-</v>
      </c>
      <c r="R32" s="134" t="e">
        <f>IF($J32="-",0,IF(AND($D$29="1 Year",K32&lt;&gt;"-"),O32,IF(AND($D$29="2 Years",L32&lt;&gt;"-"),P32,IF(AND($D$29="3 Years",M32&lt;&gt;"-"),Q32,0)))*IF(#REF!&gt;0,#REF!,0))</f>
        <v>#REF!</v>
      </c>
      <c r="S32" s="134" t="e">
        <f>IF($J32="-",0,IF(AND($D$29="1 Year",K32&lt;&gt;"-"),O32,IF(AND($D$29="2 Years",L32&lt;&gt;"-"),P32,IF(AND($D$29="3 Years",M32&lt;&gt;"-"),Q32,0)))*IF(#REF!&gt;0,#REF!-#REF!,0))</f>
        <v>#REF!</v>
      </c>
      <c r="T32" s="112"/>
      <c r="U32" s="174" t="e">
        <f t="shared" si="7"/>
        <v>#N/A</v>
      </c>
      <c r="V32" s="111" t="e">
        <f>VLOOKUP(J32,Data!$A$121:$B$138,2)</f>
        <v>#N/A</v>
      </c>
      <c r="W32" s="111" t="e">
        <f>CONCATENATE(LEFT($I32,9),"F",IF(OR(U32=$I$60,U32=$I$61,U32=$I$62),"H",Data!$B$108))</f>
        <v>#N/A</v>
      </c>
      <c r="X32" s="111" t="e">
        <f>CONCATENATE(LEFT($I32,9),"D",IF(OR(U32=$I$60,U32=$I$61,U32=$I$62),"H",Data!$B$108))</f>
        <v>#N/A</v>
      </c>
      <c r="Y32" s="111" t="e">
        <f>CONCATENATE(LEFT($I32,9),"T",IF(OR(U32=$I$60,U32=$I$61,U32=$I$62),"H",Data!$B$108))</f>
        <v>#N/A</v>
      </c>
    </row>
    <row r="33" spans="2:25" x14ac:dyDescent="0.25">
      <c r="B33" s="101"/>
      <c r="C33" s="101"/>
      <c r="D33" s="101"/>
      <c r="E33" s="101"/>
      <c r="F33" s="101"/>
      <c r="G33" s="108"/>
      <c r="H33" s="177" t="s">
        <v>451</v>
      </c>
      <c r="I33" s="177"/>
      <c r="J33" s="177"/>
      <c r="K33" s="177"/>
      <c r="L33" s="177"/>
      <c r="M33" s="177"/>
      <c r="N33" s="178"/>
      <c r="O33" s="175">
        <f>SUM(O24:O32)</f>
        <v>0</v>
      </c>
      <c r="P33" s="175">
        <f>SUM(P24:P32)</f>
        <v>0</v>
      </c>
      <c r="Q33" s="175">
        <f>SUM(Q24:Q32)</f>
        <v>0</v>
      </c>
      <c r="R33" s="175" t="e">
        <f>SUM(R24:R32)</f>
        <v>#REF!</v>
      </c>
      <c r="S33" s="175" t="e">
        <f>SUM(S24:S32)</f>
        <v>#REF!</v>
      </c>
      <c r="T33" s="112"/>
      <c r="U33" s="174"/>
    </row>
    <row r="34" spans="2:25" x14ac:dyDescent="0.25">
      <c r="B34" s="101"/>
      <c r="C34" s="101"/>
      <c r="D34" s="101"/>
      <c r="E34" s="101"/>
      <c r="F34" s="101"/>
      <c r="G34" s="112">
        <v>12</v>
      </c>
      <c r="H34" s="123" t="s">
        <v>452</v>
      </c>
      <c r="I34" s="137"/>
      <c r="J34" s="137"/>
      <c r="K34" s="137"/>
      <c r="L34" s="137"/>
      <c r="M34" s="137"/>
      <c r="N34" s="137"/>
      <c r="O34" s="137"/>
      <c r="P34" s="137"/>
      <c r="Q34" s="137"/>
      <c r="R34" s="137"/>
      <c r="S34" s="137"/>
      <c r="T34" s="112"/>
      <c r="U34" s="174"/>
    </row>
    <row r="35" spans="2:25" x14ac:dyDescent="0.25">
      <c r="B35" s="101"/>
      <c r="C35" s="101"/>
      <c r="D35" s="101"/>
      <c r="E35" s="101"/>
      <c r="F35" s="101"/>
      <c r="G35" s="112">
        <v>1</v>
      </c>
      <c r="H35" s="183" t="str">
        <f t="shared" ref="H35:H42" si="12">IF(I35&lt;&gt;"",VLOOKUP(U35,$G$54:$H$66,2,0),"")</f>
        <v/>
      </c>
      <c r="I35" s="132" t="str">
        <f>IF(ISERROR(U35),"",CONCATENATE("KL",U35,Data!$D$4,V35,Data!$B$101,IF(OR(U35=$I$60,U35=$I$61,U35=$I$62),"H",Data!$B$108)))</f>
        <v/>
      </c>
      <c r="J35" s="134" t="str">
        <f t="shared" ref="J35:J42" si="13">IF(ISERROR(U35),"",IF(U35=$I$64,$D$23,IF(U35=$I$65,$D$24,MAX(IF(U35=$I$54,$D$13,IF(U35=$I$58,$D$14,IF(U35=$I$59,$D$18,IF(U35=$I$56,MAX($D$12,$D$18),IF(U35=$I$60,ROUNDUP($D$19/1.5,0),IF(U35=$I$61,ROUNDUP($D$20/1.1,0),IF(U35=$I$62,$D$21,IF(U35=$I$63,$D$22,IF(U35=$I$66,$D$25,$D$12))))))))),10))))</f>
        <v/>
      </c>
      <c r="K35" s="135" t="str">
        <f>IF(ISERROR(VLOOKUP(W35,'SaleListSMB+Enterprise'!$A:$M,13,FALSE)),"-",$P$3*VLOOKUP(W35,'SaleListSMB+Enterprise'!$A:$M,13,FALSE))</f>
        <v>-</v>
      </c>
      <c r="L35" s="135" t="str">
        <f>IF($J35="-","-",IF(ISERROR(VLOOKUP(X35,'SaleListSMB+Enterprise'!$A:$M,13,FALSE)),"-",$P$3*VLOOKUP(X35,'SaleListSMB+Enterprise'!$A:$M,13,FALSE)))</f>
        <v>-</v>
      </c>
      <c r="M35" s="135" t="str">
        <f>IF($J35="-","-",IF(ISERROR(VLOOKUP(Y35,'SaleListSMB+Enterprise'!$A:$M,13,FALSE)),"-",$P$3*VLOOKUP(Y35,'SaleListSMB+Enterprise'!$A:$M,13,FALSE)))</f>
        <v>-</v>
      </c>
      <c r="N35" s="191"/>
      <c r="O35" s="170" t="str">
        <f>IF(OR($J35="-",K35="-"),"-",J35*K35*(1-$N35)*IF($D$31="Incl.VAT",1+$D$30,1))</f>
        <v>-</v>
      </c>
      <c r="P35" s="171" t="str">
        <f>IF(OR($J35="-",L35="-"),"-",J35*L35*(1-$N35)*IF($D$31="Incl.VAT",1+$D$30,1))</f>
        <v>-</v>
      </c>
      <c r="Q35" s="172" t="str">
        <f>IF(OR($J35="-",M35="-"),"-",J35*M35*(1-$N35)*IF($D$31="Incl.VAT",1+$D$30,1))</f>
        <v>-</v>
      </c>
      <c r="R35" s="134" t="e">
        <f>IF($J35="-",0,IF(AND($D$29="1 Year",K35&lt;&gt;"-"),O35,IF(AND($D$29="2 Years",L35&lt;&gt;"-"),P35,IF(AND($D$29="3 Years",M35&lt;&gt;"-"),Q35,0)))*IF(#REF!&gt;0,#REF!,0))</f>
        <v>#REF!</v>
      </c>
      <c r="S35" s="134" t="e">
        <f>IF($J35="-",0,IF(AND($D$29="1 Year",K35&lt;&gt;"-"),O35,IF(AND($D$29="2 Years",L35&lt;&gt;"-"),P35,IF(AND($D$29="3 Years",M35&lt;&gt;"-"),Q35,0)))*IF(#REF!&gt;0,#REF!-#REF!,0))</f>
        <v>#REF!</v>
      </c>
      <c r="T35" s="112"/>
      <c r="U35" s="174" t="e">
        <f>VLOOKUP(G35,$U$54:$V$66,2,0)</f>
        <v>#N/A</v>
      </c>
      <c r="V35" s="111" t="e">
        <f>VLOOKUP(J35,Data!$A$121:$B$138,2)</f>
        <v>#N/A</v>
      </c>
      <c r="W35" s="111" t="e">
        <f>CONCATENATE(LEFT($I35,9),"F",IF(OR(U35=$I$60,U35=$I$61,U35=$I$62),"H",Data!$B$108))</f>
        <v>#N/A</v>
      </c>
      <c r="X35" s="111" t="e">
        <f>CONCATENATE(LEFT($I35,9),"D",IF(OR(U35=$I$60,U35=$I$61,U35=$I$62),"H",Data!$B$108))</f>
        <v>#N/A</v>
      </c>
      <c r="Y35" s="111" t="e">
        <f>CONCATENATE(LEFT($I35,9),"T",IF(OR(U35=$I$60,U35=$I$61,U35=$I$62),"H",Data!$B$108))</f>
        <v>#N/A</v>
      </c>
    </row>
    <row r="36" spans="2:25" x14ac:dyDescent="0.25">
      <c r="B36" s="101"/>
      <c r="C36" s="101"/>
      <c r="D36" s="101"/>
      <c r="E36" s="101"/>
      <c r="F36" s="101"/>
      <c r="G36" s="112">
        <v>2</v>
      </c>
      <c r="H36" s="183" t="str">
        <f t="shared" si="12"/>
        <v/>
      </c>
      <c r="I36" s="132" t="str">
        <f>IF(ISERROR(U36),"",CONCATENATE("KL",U36,Data!$D$4,V36,Data!$B$101,IF(OR(U36=$I$60,U36=$I$61,U36=$I$62),"H",Data!$B$108)))</f>
        <v/>
      </c>
      <c r="J36" s="134" t="str">
        <f t="shared" si="13"/>
        <v/>
      </c>
      <c r="K36" s="135" t="str">
        <f>IF(ISERROR(VLOOKUP(W36,'SaleListSMB+Enterprise'!$A:$M,13,FALSE)),"-",$P$3*VLOOKUP(W36,'SaleListSMB+Enterprise'!$A:$M,13,FALSE))</f>
        <v>-</v>
      </c>
      <c r="L36" s="135" t="str">
        <f>IF($J36="-","-",IF(ISERROR(VLOOKUP(X36,'SaleListSMB+Enterprise'!$A:$M,13,FALSE)),"-",$P$3*VLOOKUP(X36,'SaleListSMB+Enterprise'!$A:$M,13,FALSE)))</f>
        <v>-</v>
      </c>
      <c r="M36" s="135" t="str">
        <f>IF($J36="-","-",IF(ISERROR(VLOOKUP(Y36,'SaleListSMB+Enterprise'!$A:$M,13,FALSE)),"-",$P$3*VLOOKUP(Y36,'SaleListSMB+Enterprise'!$A:$M,13,FALSE)))</f>
        <v>-</v>
      </c>
      <c r="N36" s="191"/>
      <c r="O36" s="170" t="str">
        <f t="shared" ref="O36:O42" si="14">IF(OR($J36="-",K36="-"),"-",J36*K36*(1-$N36)*IF($D$31="Incl.VAT",1+$D$30,1))</f>
        <v>-</v>
      </c>
      <c r="P36" s="171" t="str">
        <f t="shared" ref="P36:P42" si="15">IF(OR($J36="-",L36="-"),"-",J36*L36*(1-$N36)*IF($D$31="Incl.VAT",1+$D$30,1))</f>
        <v>-</v>
      </c>
      <c r="Q36" s="172" t="str">
        <f t="shared" ref="Q36:Q42" si="16">IF(OR($J36="-",M36="-"),"-",J36*M36*(1-$N36)*IF($D$31="Incl.VAT",1+$D$30,1))</f>
        <v>-</v>
      </c>
      <c r="R36" s="134" t="e">
        <f>IF($J36="-",0,IF(AND($D$29="1 Year",K36&lt;&gt;"-"),O36,IF(AND($D$29="2 Years",L36&lt;&gt;"-"),P36,IF(AND($D$29="3 Years",M36&lt;&gt;"-"),Q36,0)))*IF(#REF!&gt;0,#REF!,0))</f>
        <v>#REF!</v>
      </c>
      <c r="S36" s="134" t="e">
        <f>IF($J36="-",0,IF(AND($D$29="1 Year",K36&lt;&gt;"-"),O36,IF(AND($D$29="2 Years",L36&lt;&gt;"-"),P36,IF(AND($D$29="3 Years",M36&lt;&gt;"-"),Q36,0)))*IF(#REF!&gt;0,#REF!-#REF!,0))</f>
        <v>#REF!</v>
      </c>
      <c r="T36" s="112"/>
      <c r="U36" s="174" t="e">
        <f t="shared" ref="U36:U42" si="17">VLOOKUP(G36,$U$54:$V$66,2,0)</f>
        <v>#N/A</v>
      </c>
      <c r="V36" s="111" t="e">
        <f>VLOOKUP(J36,Data!$A$121:$B$138,2)</f>
        <v>#N/A</v>
      </c>
      <c r="W36" s="111" t="e">
        <f>CONCATENATE(LEFT($I36,9),"F",IF(OR(U36=$I$60,U36=$I$61,U36=$I$62),"H",Data!$B$108))</f>
        <v>#N/A</v>
      </c>
      <c r="X36" s="111" t="e">
        <f>CONCATENATE(LEFT($I36,9),"D",IF(OR(U36=$I$60,U36=$I$61,U36=$I$62),"H",Data!$B$108))</f>
        <v>#N/A</v>
      </c>
      <c r="Y36" s="111" t="e">
        <f>CONCATENATE(LEFT($I36,9),"T",IF(OR(U36=$I$60,U36=$I$61,U36=$I$62),"H",Data!$B$108))</f>
        <v>#N/A</v>
      </c>
    </row>
    <row r="37" spans="2:25" x14ac:dyDescent="0.25">
      <c r="B37" s="101"/>
      <c r="C37" s="101"/>
      <c r="D37" s="101"/>
      <c r="E37" s="101"/>
      <c r="F37" s="101"/>
      <c r="G37" s="112">
        <v>3</v>
      </c>
      <c r="H37" s="183" t="str">
        <f t="shared" si="12"/>
        <v/>
      </c>
      <c r="I37" s="132" t="str">
        <f>IF(ISERROR(U37),"",CONCATENATE("KL",U37,Data!$D$4,V37,Data!$B$101,IF(OR(U37=$I$60,U37=$I$61,U37=$I$62),"H",Data!$B$108)))</f>
        <v/>
      </c>
      <c r="J37" s="134" t="str">
        <f t="shared" si="13"/>
        <v/>
      </c>
      <c r="K37" s="135" t="str">
        <f>IF(ISERROR(VLOOKUP(W37,'SaleListSMB+Enterprise'!$A:$M,13,FALSE)),"-",$P$3*VLOOKUP(W37,'SaleListSMB+Enterprise'!$A:$M,13,FALSE))</f>
        <v>-</v>
      </c>
      <c r="L37" s="135" t="str">
        <f>IF($J37="-","-",IF(ISERROR(VLOOKUP(X37,'SaleListSMB+Enterprise'!$A:$M,13,FALSE)),"-",$P$3*VLOOKUP(X37,'SaleListSMB+Enterprise'!$A:$M,13,FALSE)))</f>
        <v>-</v>
      </c>
      <c r="M37" s="135" t="str">
        <f>IF($J37="-","-",IF(ISERROR(VLOOKUP(Y37,'SaleListSMB+Enterprise'!$A:$M,13,FALSE)),"-",$P$3*VLOOKUP(Y37,'SaleListSMB+Enterprise'!$A:$M,13,FALSE)))</f>
        <v>-</v>
      </c>
      <c r="N37" s="191"/>
      <c r="O37" s="170" t="str">
        <f t="shared" si="14"/>
        <v>-</v>
      </c>
      <c r="P37" s="171" t="str">
        <f t="shared" si="15"/>
        <v>-</v>
      </c>
      <c r="Q37" s="172" t="str">
        <f t="shared" si="16"/>
        <v>-</v>
      </c>
      <c r="R37" s="134" t="e">
        <f>IF($J37="-",0,IF(AND($D$29="1 Year",K37&lt;&gt;"-"),O37,IF(AND($D$29="2 Years",L37&lt;&gt;"-"),P37,IF(AND($D$29="3 Years",M37&lt;&gt;"-"),Q37,0)))*IF(#REF!&gt;0,#REF!,0))</f>
        <v>#REF!</v>
      </c>
      <c r="S37" s="134" t="e">
        <f>IF($J37="-",0,IF(AND($D$29="1 Year",K37&lt;&gt;"-"),O37,IF(AND($D$29="2 Years",L37&lt;&gt;"-"),P37,IF(AND($D$29="3 Years",M37&lt;&gt;"-"),Q37,0)))*IF(#REF!&gt;0,#REF!-#REF!,0))</f>
        <v>#REF!</v>
      </c>
      <c r="T37" s="112"/>
      <c r="U37" s="174" t="e">
        <f t="shared" si="17"/>
        <v>#N/A</v>
      </c>
      <c r="V37" s="111" t="e">
        <f>VLOOKUP(J37,Data!$A$121:$B$138,2)</f>
        <v>#N/A</v>
      </c>
      <c r="W37" s="111" t="e">
        <f>CONCATENATE(LEFT($I37,9),"F",IF(OR(U37=$I$60,U37=$I$61,U37=$I$62),"H",Data!$B$108))</f>
        <v>#N/A</v>
      </c>
      <c r="X37" s="111" t="e">
        <f>CONCATENATE(LEFT($I37,9),"D",IF(OR(U37=$I$60,U37=$I$61,U37=$I$62),"H",Data!$B$108))</f>
        <v>#N/A</v>
      </c>
      <c r="Y37" s="111" t="e">
        <f>CONCATENATE(LEFT($I37,9),"T",IF(OR(U37=$I$60,U37=$I$61,U37=$I$62),"H",Data!$B$108))</f>
        <v>#N/A</v>
      </c>
    </row>
    <row r="38" spans="2:25" x14ac:dyDescent="0.25">
      <c r="B38" s="101"/>
      <c r="C38" s="101"/>
      <c r="D38" s="101"/>
      <c r="E38" s="101"/>
      <c r="F38" s="101"/>
      <c r="G38" s="112">
        <v>4</v>
      </c>
      <c r="H38" s="183" t="str">
        <f t="shared" si="12"/>
        <v/>
      </c>
      <c r="I38" s="132" t="str">
        <f>IF(ISERROR(U38),"",CONCATENATE("KL",U38,Data!$D$4,V38,Data!$B$101,IF(OR(U38=$I$60,U38=$I$61,U38=$I$62),"H",Data!$B$108)))</f>
        <v/>
      </c>
      <c r="J38" s="134" t="str">
        <f t="shared" si="13"/>
        <v/>
      </c>
      <c r="K38" s="135" t="str">
        <f>IF(ISERROR(VLOOKUP(W38,'SaleListSMB+Enterprise'!$A:$M,13,FALSE)),"-",$P$3*VLOOKUP(W38,'SaleListSMB+Enterprise'!$A:$M,13,FALSE))</f>
        <v>-</v>
      </c>
      <c r="L38" s="135" t="str">
        <f>IF($J38="-","-",IF(ISERROR(VLOOKUP(X38,'SaleListSMB+Enterprise'!$A:$M,13,FALSE)),"-",$P$3*VLOOKUP(X38,'SaleListSMB+Enterprise'!$A:$M,13,FALSE)))</f>
        <v>-</v>
      </c>
      <c r="M38" s="135" t="str">
        <f>IF($J38="-","-",IF(ISERROR(VLOOKUP(Y38,'SaleListSMB+Enterprise'!$A:$M,13,FALSE)),"-",$P$3*VLOOKUP(Y38,'SaleListSMB+Enterprise'!$A:$M,13,FALSE)))</f>
        <v>-</v>
      </c>
      <c r="N38" s="191"/>
      <c r="O38" s="170" t="str">
        <f t="shared" si="14"/>
        <v>-</v>
      </c>
      <c r="P38" s="171" t="str">
        <f t="shared" si="15"/>
        <v>-</v>
      </c>
      <c r="Q38" s="172" t="str">
        <f t="shared" si="16"/>
        <v>-</v>
      </c>
      <c r="R38" s="134" t="e">
        <f>IF($J38="-",0,IF(AND($D$29="1 Year",K38&lt;&gt;"-"),O38,IF(AND($D$29="2 Years",L38&lt;&gt;"-"),P38,IF(AND($D$29="3 Years",M38&lt;&gt;"-"),Q38,0)))*IF(#REF!&gt;0,#REF!,0))</f>
        <v>#REF!</v>
      </c>
      <c r="S38" s="134" t="e">
        <f>IF($J38="-",0,IF(AND($D$29="1 Year",K38&lt;&gt;"-"),O38,IF(AND($D$29="2 Years",L38&lt;&gt;"-"),P38,IF(AND($D$29="3 Years",M38&lt;&gt;"-"),Q38,0)))*IF(#REF!&gt;0,#REF!-#REF!,0))</f>
        <v>#REF!</v>
      </c>
      <c r="T38" s="112"/>
      <c r="U38" s="174" t="e">
        <f t="shared" si="17"/>
        <v>#N/A</v>
      </c>
      <c r="V38" s="111" t="e">
        <f>VLOOKUP(J38,Data!$A$121:$B$138,2)</f>
        <v>#N/A</v>
      </c>
      <c r="W38" s="111" t="e">
        <f>CONCATENATE(LEFT($I38,9),"F",IF(OR(U38=$I$60,U38=$I$61,U38=$I$62),"H",Data!$B$108))</f>
        <v>#N/A</v>
      </c>
      <c r="X38" s="111" t="e">
        <f>CONCATENATE(LEFT($I38,9),"D",IF(OR(U38=$I$60,U38=$I$61,U38=$I$62),"H",Data!$B$108))</f>
        <v>#N/A</v>
      </c>
      <c r="Y38" s="111" t="e">
        <f>CONCATENATE(LEFT($I38,9),"T",IF(OR(U38=$I$60,U38=$I$61,U38=$I$62),"H",Data!$B$108))</f>
        <v>#N/A</v>
      </c>
    </row>
    <row r="39" spans="2:25" x14ac:dyDescent="0.25">
      <c r="B39" s="101"/>
      <c r="C39" s="101"/>
      <c r="D39" s="101"/>
      <c r="E39" s="101"/>
      <c r="F39" s="101"/>
      <c r="G39" s="112">
        <v>5</v>
      </c>
      <c r="H39" s="183" t="str">
        <f t="shared" si="12"/>
        <v/>
      </c>
      <c r="I39" s="132" t="str">
        <f>IF(ISERROR(U39),"",CONCATENATE("KL",U39,Data!$D$4,V39,Data!$B$101,IF(OR(U39=$I$60,U39=$I$61,U39=$I$62),"H",Data!$B$108)))</f>
        <v/>
      </c>
      <c r="J39" s="134" t="str">
        <f t="shared" si="13"/>
        <v/>
      </c>
      <c r="K39" s="135" t="str">
        <f>IF(ISERROR(VLOOKUP(W39,'SaleListSMB+Enterprise'!$A:$M,13,FALSE)),"-",$P$3*VLOOKUP(W39,'SaleListSMB+Enterprise'!$A:$M,13,FALSE))</f>
        <v>-</v>
      </c>
      <c r="L39" s="135" t="str">
        <f>IF($J39="-","-",IF(ISERROR(VLOOKUP(X39,'SaleListSMB+Enterprise'!$A:$M,13,FALSE)),"-",$P$3*VLOOKUP(X39,'SaleListSMB+Enterprise'!$A:$M,13,FALSE)))</f>
        <v>-</v>
      </c>
      <c r="M39" s="135" t="str">
        <f>IF($J39="-","-",IF(ISERROR(VLOOKUP(Y39,'SaleListSMB+Enterprise'!$A:$M,13,FALSE)),"-",$P$3*VLOOKUP(Y39,'SaleListSMB+Enterprise'!$A:$M,13,FALSE)))</f>
        <v>-</v>
      </c>
      <c r="N39" s="191"/>
      <c r="O39" s="170" t="str">
        <f t="shared" si="14"/>
        <v>-</v>
      </c>
      <c r="P39" s="171" t="str">
        <f t="shared" si="15"/>
        <v>-</v>
      </c>
      <c r="Q39" s="172" t="str">
        <f t="shared" si="16"/>
        <v>-</v>
      </c>
      <c r="R39" s="134" t="e">
        <f>IF($J39="-",0,IF(AND($D$29="1 Year",K39&lt;&gt;"-"),O39,IF(AND($D$29="2 Years",L39&lt;&gt;"-"),P39,IF(AND($D$29="3 Years",M39&lt;&gt;"-"),Q39,0)))*IF(#REF!&gt;0,#REF!,0))</f>
        <v>#REF!</v>
      </c>
      <c r="S39" s="134" t="e">
        <f>IF($J39="-",0,IF(AND($D$29="1 Year",K39&lt;&gt;"-"),O39,IF(AND($D$29="2 Years",L39&lt;&gt;"-"),P39,IF(AND($D$29="3 Years",M39&lt;&gt;"-"),Q39,0)))*IF(#REF!&gt;0,#REF!-#REF!,0))</f>
        <v>#REF!</v>
      </c>
      <c r="T39" s="112"/>
      <c r="U39" s="174" t="e">
        <f t="shared" si="17"/>
        <v>#N/A</v>
      </c>
      <c r="V39" s="111" t="e">
        <f>VLOOKUP(J39,Data!$A$121:$B$138,2)</f>
        <v>#N/A</v>
      </c>
      <c r="W39" s="111" t="e">
        <f>CONCATENATE(LEFT($I39,9),"F",IF(OR(U39=$I$60,U39=$I$61,U39=$I$62),"H",Data!$B$108))</f>
        <v>#N/A</v>
      </c>
      <c r="X39" s="111" t="e">
        <f>CONCATENATE(LEFT($I39,9),"D",IF(OR(U39=$I$60,U39=$I$61,U39=$I$62),"H",Data!$B$108))</f>
        <v>#N/A</v>
      </c>
      <c r="Y39" s="111" t="e">
        <f>CONCATENATE(LEFT($I39,9),"T",IF(OR(U39=$I$60,U39=$I$61,U39=$I$62),"H",Data!$B$108))</f>
        <v>#N/A</v>
      </c>
    </row>
    <row r="40" spans="2:25" x14ac:dyDescent="0.25">
      <c r="B40" s="101"/>
      <c r="C40" s="101"/>
      <c r="D40" s="101"/>
      <c r="E40" s="101"/>
      <c r="F40" s="101"/>
      <c r="G40" s="112">
        <v>6</v>
      </c>
      <c r="H40" s="183" t="str">
        <f t="shared" si="12"/>
        <v/>
      </c>
      <c r="I40" s="132" t="str">
        <f>IF(ISERROR(U40),"",CONCATENATE("KL",U40,Data!$D$4,V40,Data!$B$101,IF(OR(U40=$I$60,U40=$I$61,U40=$I$62),"H",Data!$B$108)))</f>
        <v/>
      </c>
      <c r="J40" s="134" t="str">
        <f t="shared" si="13"/>
        <v/>
      </c>
      <c r="K40" s="135" t="str">
        <f>IF(ISERROR(VLOOKUP(W40,'SaleListSMB+Enterprise'!$A:$M,13,FALSE)),"-",$P$3*VLOOKUP(W40,'SaleListSMB+Enterprise'!$A:$M,13,FALSE))</f>
        <v>-</v>
      </c>
      <c r="L40" s="135" t="str">
        <f>IF($J40="-","-",IF(ISERROR(VLOOKUP(X40,'SaleListSMB+Enterprise'!$A:$M,13,FALSE)),"-",$P$3*VLOOKUP(X40,'SaleListSMB+Enterprise'!$A:$M,13,FALSE)))</f>
        <v>-</v>
      </c>
      <c r="M40" s="135" t="str">
        <f>IF($J40="-","-",IF(ISERROR(VLOOKUP(Y40,'SaleListSMB+Enterprise'!$A:$M,13,FALSE)),"-",$P$3*VLOOKUP(Y40,'SaleListSMB+Enterprise'!$A:$M,13,FALSE)))</f>
        <v>-</v>
      </c>
      <c r="N40" s="191"/>
      <c r="O40" s="170" t="str">
        <f t="shared" si="14"/>
        <v>-</v>
      </c>
      <c r="P40" s="171" t="str">
        <f t="shared" si="15"/>
        <v>-</v>
      </c>
      <c r="Q40" s="172" t="str">
        <f t="shared" si="16"/>
        <v>-</v>
      </c>
      <c r="R40" s="134" t="e">
        <f>IF($J40="-",0,IF(AND($D$29="1 Year",K40&lt;&gt;"-"),O40,IF(AND($D$29="2 Years",L40&lt;&gt;"-"),P40,IF(AND($D$29="3 Years",M40&lt;&gt;"-"),Q40,0)))*IF(#REF!&gt;0,#REF!,0))</f>
        <v>#REF!</v>
      </c>
      <c r="S40" s="134" t="e">
        <f>IF($J40="-",0,IF(AND($D$29="1 Year",K40&lt;&gt;"-"),O40,IF(AND($D$29="2 Years",L40&lt;&gt;"-"),P40,IF(AND($D$29="3 Years",M40&lt;&gt;"-"),Q40,0)))*IF(#REF!&gt;0,#REF!-#REF!,0))</f>
        <v>#REF!</v>
      </c>
      <c r="T40" s="112"/>
      <c r="U40" s="174" t="e">
        <f t="shared" si="17"/>
        <v>#N/A</v>
      </c>
      <c r="V40" s="111" t="e">
        <f>VLOOKUP(J40,Data!$A$121:$B$138,2)</f>
        <v>#N/A</v>
      </c>
      <c r="W40" s="111" t="e">
        <f>CONCATENATE(LEFT($I40,9),"F",IF(OR(U40=$I$60,U40=$I$61,U40=$I$62),"H",Data!$B$108))</f>
        <v>#N/A</v>
      </c>
      <c r="X40" s="111" t="e">
        <f>CONCATENATE(LEFT($I40,9),"D",IF(OR(U40=$I$60,U40=$I$61,U40=$I$62),"H",Data!$B$108))</f>
        <v>#N/A</v>
      </c>
      <c r="Y40" s="111" t="e">
        <f>CONCATENATE(LEFT($I40,9),"T",IF(OR(U40=$I$60,U40=$I$61,U40=$I$62),"H",Data!$B$108))</f>
        <v>#N/A</v>
      </c>
    </row>
    <row r="41" spans="2:25" x14ac:dyDescent="0.25">
      <c r="B41" s="101"/>
      <c r="C41" s="101"/>
      <c r="D41" s="101"/>
      <c r="E41" s="101"/>
      <c r="F41" s="101"/>
      <c r="G41" s="112">
        <v>7</v>
      </c>
      <c r="H41" s="183" t="str">
        <f t="shared" si="12"/>
        <v/>
      </c>
      <c r="I41" s="132" t="str">
        <f>IF(ISERROR(U41),"",CONCATENATE("KL",U41,Data!$D$4,V41,Data!$B$101,IF(OR(U41=$I$60,U41=$I$61,U41=$I$62),"H",Data!$B$108)))</f>
        <v/>
      </c>
      <c r="J41" s="134" t="str">
        <f t="shared" si="13"/>
        <v/>
      </c>
      <c r="K41" s="135" t="str">
        <f>IF(ISERROR(VLOOKUP(W41,'SaleListSMB+Enterprise'!$A:$M,13,FALSE)),"-",$P$3*VLOOKUP(W41,'SaleListSMB+Enterprise'!$A:$M,13,FALSE))</f>
        <v>-</v>
      </c>
      <c r="L41" s="135" t="str">
        <f>IF($J41="-","-",IF(ISERROR(VLOOKUP(X41,'SaleListSMB+Enterprise'!$A:$M,13,FALSE)),"-",$P$3*VLOOKUP(X41,'SaleListSMB+Enterprise'!$A:$M,13,FALSE)))</f>
        <v>-</v>
      </c>
      <c r="M41" s="135" t="str">
        <f>IF($J41="-","-",IF(ISERROR(VLOOKUP(Y41,'SaleListSMB+Enterprise'!$A:$M,13,FALSE)),"-",$P$3*VLOOKUP(Y41,'SaleListSMB+Enterprise'!$A:$M,13,FALSE)))</f>
        <v>-</v>
      </c>
      <c r="N41" s="191"/>
      <c r="O41" s="170" t="str">
        <f t="shared" si="14"/>
        <v>-</v>
      </c>
      <c r="P41" s="171" t="str">
        <f t="shared" si="15"/>
        <v>-</v>
      </c>
      <c r="Q41" s="172" t="str">
        <f t="shared" si="16"/>
        <v>-</v>
      </c>
      <c r="R41" s="134" t="e">
        <f>IF($J41="-",0,IF(AND($D$29="1 Year",K41&lt;&gt;"-"),O41,IF(AND($D$29="2 Years",L41&lt;&gt;"-"),P41,IF(AND($D$29="3 Years",M41&lt;&gt;"-"),Q41,0)))*IF(#REF!&gt;0,#REF!,0))</f>
        <v>#REF!</v>
      </c>
      <c r="S41" s="134" t="e">
        <f>IF($J41="-",0,IF(AND($D$29="1 Year",K41&lt;&gt;"-"),O41,IF(AND($D$29="2 Years",L41&lt;&gt;"-"),P41,IF(AND($D$29="3 Years",M41&lt;&gt;"-"),Q41,0)))*IF(#REF!&gt;0,#REF!-#REF!,0))</f>
        <v>#REF!</v>
      </c>
      <c r="T41" s="112"/>
      <c r="U41" s="174" t="e">
        <f t="shared" si="17"/>
        <v>#N/A</v>
      </c>
      <c r="V41" s="111" t="e">
        <f>VLOOKUP(J41,Data!$A$121:$B$138,2)</f>
        <v>#N/A</v>
      </c>
      <c r="W41" s="111" t="e">
        <f>CONCATENATE(LEFT($I41,9),"F",IF(OR(U41=$I$60,U41=$I$61,U41=$I$62),"H",Data!$B$108))</f>
        <v>#N/A</v>
      </c>
      <c r="X41" s="111" t="e">
        <f>CONCATENATE(LEFT($I41,9),"D",IF(OR(U41=$I$60,U41=$I$61,U41=$I$62),"H",Data!$B$108))</f>
        <v>#N/A</v>
      </c>
      <c r="Y41" s="111" t="e">
        <f>CONCATENATE(LEFT($I41,9),"T",IF(OR(U41=$I$60,U41=$I$61,U41=$I$62),"H",Data!$B$108))</f>
        <v>#N/A</v>
      </c>
    </row>
    <row r="42" spans="2:25" x14ac:dyDescent="0.25">
      <c r="B42" s="101"/>
      <c r="C42" s="101"/>
      <c r="D42" s="101"/>
      <c r="E42" s="101"/>
      <c r="F42" s="101"/>
      <c r="G42" s="112">
        <v>8</v>
      </c>
      <c r="H42" s="183" t="str">
        <f t="shared" si="12"/>
        <v/>
      </c>
      <c r="I42" s="132" t="str">
        <f>IF(ISERROR(U42),"",CONCATENATE("KL",U42,Data!$D$4,V42,Data!$B$101,IF(OR(U42=$I$60,U42=$I$61,U42=$I$62),"H",Data!$B$108)))</f>
        <v/>
      </c>
      <c r="J42" s="134" t="str">
        <f t="shared" si="13"/>
        <v/>
      </c>
      <c r="K42" s="135" t="str">
        <f>IF(ISERROR(VLOOKUP(W42,'SaleListSMB+Enterprise'!$A:$M,13,FALSE)),"-",$P$3*VLOOKUP(W42,'SaleListSMB+Enterprise'!$A:$M,13,FALSE))</f>
        <v>-</v>
      </c>
      <c r="L42" s="135" t="str">
        <f>IF($J42="-","-",IF(ISERROR(VLOOKUP(X42,'SaleListSMB+Enterprise'!$A:$M,13,FALSE)),"-",$P$3*VLOOKUP(X42,'SaleListSMB+Enterprise'!$A:$M,13,FALSE)))</f>
        <v>-</v>
      </c>
      <c r="M42" s="135" t="str">
        <f>IF($J42="-","-",IF(ISERROR(VLOOKUP(Y42,'SaleListSMB+Enterprise'!$A:$M,13,FALSE)),"-",$P$3*VLOOKUP(Y42,'SaleListSMB+Enterprise'!$A:$M,13,FALSE)))</f>
        <v>-</v>
      </c>
      <c r="N42" s="191"/>
      <c r="O42" s="170" t="str">
        <f t="shared" si="14"/>
        <v>-</v>
      </c>
      <c r="P42" s="171" t="str">
        <f t="shared" si="15"/>
        <v>-</v>
      </c>
      <c r="Q42" s="172" t="str">
        <f t="shared" si="16"/>
        <v>-</v>
      </c>
      <c r="R42" s="134" t="e">
        <f>IF($J42="-",0,IF(AND($D$29="1 Year",K42&lt;&gt;"-"),O42,IF(AND($D$29="2 Years",L42&lt;&gt;"-"),P42,IF(AND($D$29="3 Years",M42&lt;&gt;"-"),Q42,0)))*IF(#REF!&gt;0,#REF!,0))</f>
        <v>#REF!</v>
      </c>
      <c r="S42" s="134" t="e">
        <f>IF($J42="-",0,IF(AND($D$29="1 Year",K42&lt;&gt;"-"),O42,IF(AND($D$29="2 Years",L42&lt;&gt;"-"),P42,IF(AND($D$29="3 Years",M42&lt;&gt;"-"),Q42,0)))*IF(#REF!&gt;0,#REF!-#REF!,0))</f>
        <v>#REF!</v>
      </c>
      <c r="T42" s="112"/>
      <c r="U42" s="174" t="e">
        <f t="shared" si="17"/>
        <v>#N/A</v>
      </c>
      <c r="V42" s="111" t="e">
        <f>VLOOKUP(J42,Data!$A$121:$B$138,2)</f>
        <v>#N/A</v>
      </c>
      <c r="W42" s="111" t="e">
        <f>CONCATENATE(LEFT($I42,9),"F",IF(OR(U42=$I$60,U42=$I$61,U42=$I$62),"H",Data!$B$108))</f>
        <v>#N/A</v>
      </c>
      <c r="X42" s="111" t="e">
        <f>CONCATENATE(LEFT($I42,9),"D",IF(OR(U42=$I$60,U42=$I$61,U42=$I$62),"H",Data!$B$108))</f>
        <v>#N/A</v>
      </c>
      <c r="Y42" s="111" t="e">
        <f>CONCATENATE(LEFT($I42,9),"T",IF(OR(U42=$I$60,U42=$I$61,U42=$I$62),"H",Data!$B$108))</f>
        <v>#N/A</v>
      </c>
    </row>
    <row r="43" spans="2:25" x14ac:dyDescent="0.25">
      <c r="B43" s="101"/>
      <c r="C43" s="101"/>
      <c r="D43" s="101"/>
      <c r="E43" s="101"/>
      <c r="F43" s="101"/>
      <c r="G43" s="108"/>
      <c r="H43" s="177" t="s">
        <v>453</v>
      </c>
      <c r="I43" s="177"/>
      <c r="J43" s="177"/>
      <c r="K43" s="177"/>
      <c r="L43" s="177"/>
      <c r="M43" s="177"/>
      <c r="N43" s="178"/>
      <c r="O43" s="175">
        <f>SUM(O35:O42)</f>
        <v>0</v>
      </c>
      <c r="P43" s="175">
        <f t="shared" ref="P43:S43" si="18">SUM(P35:P42)</f>
        <v>0</v>
      </c>
      <c r="Q43" s="175">
        <f t="shared" si="18"/>
        <v>0</v>
      </c>
      <c r="R43" s="175" t="e">
        <f t="shared" si="18"/>
        <v>#REF!</v>
      </c>
      <c r="S43" s="175" t="e">
        <f t="shared" si="18"/>
        <v>#REF!</v>
      </c>
      <c r="T43" s="112"/>
      <c r="U43" s="174"/>
    </row>
    <row r="44" spans="2:25" x14ac:dyDescent="0.25">
      <c r="B44" s="101"/>
      <c r="C44" s="101"/>
      <c r="D44" s="101"/>
      <c r="E44" s="101"/>
      <c r="F44" s="101"/>
      <c r="G44" s="108"/>
      <c r="H44" s="123" t="s">
        <v>454</v>
      </c>
      <c r="I44" s="137"/>
      <c r="J44" s="137"/>
      <c r="K44" s="137"/>
      <c r="L44" s="137"/>
      <c r="M44" s="137"/>
      <c r="N44" s="137"/>
      <c r="O44" s="137"/>
      <c r="P44" s="137"/>
      <c r="Q44" s="137"/>
      <c r="R44" s="137"/>
      <c r="S44" s="137"/>
      <c r="T44" s="112"/>
      <c r="U44" s="174"/>
    </row>
    <row r="45" spans="2:25" x14ac:dyDescent="0.25">
      <c r="B45" s="101"/>
      <c r="C45" s="101"/>
      <c r="D45" s="101"/>
      <c r="E45" s="101"/>
      <c r="F45" s="101"/>
      <c r="G45" s="108">
        <v>1</v>
      </c>
      <c r="H45" s="183" t="str">
        <f>IF(I45&lt;&gt;"",VLOOKUP(U45,$G$54:$H$66,2,0),"")</f>
        <v/>
      </c>
      <c r="I45" s="132" t="str">
        <f>IF(ISERROR(U45),"",CONCATENATE("KL",U45,Data!$D$4,V45,Data!$B$101,Data!$B$108))</f>
        <v/>
      </c>
      <c r="J45" s="134" t="str">
        <f>IF(ISERROR(U45),"",IF(U45=$I$64,$D$23,IF(U45=$I$65,$D$24,MAX(IF(U45=$I$57,MAX($D$12,$D$18,ROUNDUP($D$19/1.5,0),ROUNDUP($D$20/1.1,0),$D$21),IF(U45=$I$63,$D$22,IF(U45=$I$66,$D$25,$D$12))),10))))</f>
        <v/>
      </c>
      <c r="K45" s="135" t="str">
        <f ca="1">IF(ISERROR(VLOOKUP(W45,'SaleListSMB+Enterprise'!$A:$M,13,FALSE)),"-",$P$3*VLOOKUP(W45,'SaleListSMB+Enterprise'!$A:$M,13,FALSE))</f>
        <v>-</v>
      </c>
      <c r="L45" s="135" t="str">
        <f ca="1">IF($J45="-","-",IF(ISERROR(VLOOKUP(X45,'SaleListSMB+Enterprise'!$A:$M,13,FALSE)),"-",$P$3*VLOOKUP(X45,'SaleListSMB+Enterprise'!$A:$M,13,FALSE)))</f>
        <v>-</v>
      </c>
      <c r="M45" s="135" t="str">
        <f ca="1">IF($J45="-","-",IF(ISERROR(VLOOKUP(Y45,'SaleListSMB+Enterprise'!$A:$M,13,FALSE)),"-",$P$3*VLOOKUP(Y45,'SaleListSMB+Enterprise'!$A:$M,13,FALSE)))</f>
        <v>-</v>
      </c>
      <c r="N45" s="191"/>
      <c r="O45" s="170" t="str">
        <f t="shared" ref="O45:O49" ca="1" si="19">IF(OR($J45="-",K45="-"),"-",J45*K45*(1-$N45)*IF($D$31="Incl.VAT",1+$D$30,1))</f>
        <v>-</v>
      </c>
      <c r="P45" s="171" t="str">
        <f t="shared" ref="P45:P49" ca="1" si="20">IF(OR($J45="-",L45="-"),"-",J45*L45*(1-$N45)*IF($D$31="Incl.VAT",1+$D$30,1))</f>
        <v>-</v>
      </c>
      <c r="Q45" s="172" t="str">
        <f t="shared" ref="Q45:Q49" ca="1" si="21">IF(OR($J45="-",M45="-"),"-",J45*M45*(1-$N45)*IF($D$31="Incl.VAT",1+$D$30,1))</f>
        <v>-</v>
      </c>
      <c r="R45" s="134" t="e">
        <f ca="1">IF($J45="-",0,IF(AND($D$29="1 Year",K45&lt;&gt;"-"),O45,IF(AND($D$29="2 Years",L45&lt;&gt;"-"),P45,IF(AND($D$29="3 Years",M45&lt;&gt;"-"),Q45,0)))*IF(#REF!&gt;0,#REF!,0))</f>
        <v>#REF!</v>
      </c>
      <c r="S45" s="134" t="e">
        <f ca="1">IF($J45="-",0,IF(AND($D$29="1 Year",K45&lt;&gt;"-"),O45,IF(AND($D$29="2 Years",L45&lt;&gt;"-"),P45,IF(AND($D$29="3 Years",M45&lt;&gt;"-"),Q45,0)))*IF(#REF!&gt;0,#REF!-#REF!,0))</f>
        <v>#REF!</v>
      </c>
      <c r="T45" s="112"/>
      <c r="U45" s="174" t="e">
        <f>VLOOKUP(G45,$X$54:$Y$66,2,0)</f>
        <v>#N/A</v>
      </c>
      <c r="V45" s="111" t="e">
        <f>VLOOKUP(J45,Data!$A$121:$B$138,2)</f>
        <v>#N/A</v>
      </c>
      <c r="W45" s="111" t="str">
        <f ca="1">CONCATENATE(LEFT($I45,9),"F",Data!$B$108)</f>
        <v>FS</v>
      </c>
      <c r="X45" s="111" t="str">
        <f ca="1">CONCATENATE(LEFT($I45,9),"D",Data!$B$108)</f>
        <v>DS</v>
      </c>
      <c r="Y45" s="111" t="str">
        <f ca="1">CONCATENATE(LEFT($I45,9),"T",Data!$B$108)</f>
        <v>TS</v>
      </c>
    </row>
    <row r="46" spans="2:25" x14ac:dyDescent="0.25">
      <c r="B46" s="101"/>
      <c r="C46" s="101"/>
      <c r="D46" s="101"/>
      <c r="E46" s="101"/>
      <c r="F46" s="101"/>
      <c r="G46" s="108">
        <v>2</v>
      </c>
      <c r="H46" s="183" t="str">
        <f t="shared" ref="H46:H49" si="22">IF(I46&lt;&gt;"",VLOOKUP(U46,$G$54:$H$66,2,0),"")</f>
        <v/>
      </c>
      <c r="I46" s="132" t="str">
        <f>IF(ISERROR(U46),"",CONCATENATE("KL",U46,Data!$D$4,V46,Data!$B$101,Data!$B$108))</f>
        <v/>
      </c>
      <c r="J46" s="134" t="str">
        <f>IF(ISERROR(U46),"",IF(U46=$I$64,$D$23,IF(U46=$I$65,$D$24,MAX(IF(U46=$I$57,MAX($D$12,$D$18,ROUNDUP($D$19/1.5,0),ROUNDUP($D$20/1.1,0),$D$21),IF(U46=$I$63,$D$22,IF(U46=$I$66,$D$25,$D$12))),10))))</f>
        <v/>
      </c>
      <c r="K46" s="135" t="str">
        <f ca="1">IF(ISERROR(VLOOKUP(W46,'SaleListSMB+Enterprise'!$A:$M,13,FALSE)),"-",$P$3*VLOOKUP(W46,'SaleListSMB+Enterprise'!$A:$M,13,FALSE))</f>
        <v>-</v>
      </c>
      <c r="L46" s="135" t="str">
        <f ca="1">IF($J46="-","-",IF(ISERROR(VLOOKUP(X46,'SaleListSMB+Enterprise'!$A:$M,13,FALSE)),"-",$P$3*VLOOKUP(X46,'SaleListSMB+Enterprise'!$A:$M,13,FALSE)))</f>
        <v>-</v>
      </c>
      <c r="M46" s="135" t="str">
        <f ca="1">IF($J46="-","-",IF(ISERROR(VLOOKUP(Y46,'SaleListSMB+Enterprise'!$A:$M,13,FALSE)),"-",$P$3*VLOOKUP(Y46,'SaleListSMB+Enterprise'!$A:$M,13,FALSE)))</f>
        <v>-</v>
      </c>
      <c r="N46" s="191"/>
      <c r="O46" s="170" t="str">
        <f t="shared" ca="1" si="19"/>
        <v>-</v>
      </c>
      <c r="P46" s="171" t="str">
        <f t="shared" ca="1" si="20"/>
        <v>-</v>
      </c>
      <c r="Q46" s="172" t="str">
        <f t="shared" ca="1" si="21"/>
        <v>-</v>
      </c>
      <c r="R46" s="134" t="e">
        <f ca="1">IF($J46="-",0,IF(AND($D$29="1 Year",K46&lt;&gt;"-"),O46,IF(AND($D$29="2 Years",L46&lt;&gt;"-"),P46,IF(AND($D$29="3 Years",M46&lt;&gt;"-"),Q46,0)))*IF(#REF!&gt;0,#REF!,0))</f>
        <v>#REF!</v>
      </c>
      <c r="S46" s="134" t="e">
        <f ca="1">IF($J46="-",0,IF(AND($D$29="1 Year",K46&lt;&gt;"-"),O46,IF(AND($D$29="2 Years",L46&lt;&gt;"-"),P46,IF(AND($D$29="3 Years",M46&lt;&gt;"-"),Q46,0)))*IF(#REF!&gt;0,#REF!-#REF!,0))</f>
        <v>#REF!</v>
      </c>
      <c r="T46" s="112"/>
      <c r="U46" s="174" t="e">
        <f t="shared" ref="U46:U49" si="23">VLOOKUP(G46,$X$54:$Y$66,2,0)</f>
        <v>#N/A</v>
      </c>
      <c r="V46" s="111" t="e">
        <f>VLOOKUP(J46,Data!$A$121:$B$138,2)</f>
        <v>#N/A</v>
      </c>
      <c r="W46" s="111" t="str">
        <f ca="1">CONCATENATE(LEFT($I46,9),"F",Data!$B$108)</f>
        <v>FS</v>
      </c>
      <c r="X46" s="111" t="str">
        <f ca="1">CONCATENATE(LEFT($I46,9),"D",Data!$B$108)</f>
        <v>DS</v>
      </c>
      <c r="Y46" s="111" t="str">
        <f ca="1">CONCATENATE(LEFT($I46,9),"T",Data!$B$108)</f>
        <v>TS</v>
      </c>
    </row>
    <row r="47" spans="2:25" x14ac:dyDescent="0.25">
      <c r="B47" s="101"/>
      <c r="C47" s="101"/>
      <c r="D47" s="101"/>
      <c r="E47" s="101"/>
      <c r="F47" s="101"/>
      <c r="G47" s="108">
        <v>3</v>
      </c>
      <c r="H47" s="183" t="str">
        <f t="shared" si="22"/>
        <v/>
      </c>
      <c r="I47" s="132" t="str">
        <f>IF(ISERROR(U47),"",CONCATENATE("KL",U47,Data!$D$4,V47,Data!$B$101,Data!$B$108))</f>
        <v/>
      </c>
      <c r="J47" s="134" t="str">
        <f>IF(ISERROR(U47),"",IF(U47=$I$64,$D$23,IF(U47=$I$65,$D$24,MAX(IF(U47=$I$57,MAX($D$12,$D$18,ROUNDUP($D$19/1.5,0),ROUNDUP($D$20/1.1,0),$D$21),IF(U47=$I$63,$D$22,IF(U47=$I$66,$D$25,$D$12))),10))))</f>
        <v/>
      </c>
      <c r="K47" s="135" t="str">
        <f ca="1">IF(ISERROR(VLOOKUP(W47,'SaleListSMB+Enterprise'!$A:$M,13,FALSE)),"-",$P$3*VLOOKUP(W47,'SaleListSMB+Enterprise'!$A:$M,13,FALSE))</f>
        <v>-</v>
      </c>
      <c r="L47" s="135" t="str">
        <f ca="1">IF($J47="-","-",IF(ISERROR(VLOOKUP(X47,'SaleListSMB+Enterprise'!$A:$M,13,FALSE)),"-",$P$3*VLOOKUP(X47,'SaleListSMB+Enterprise'!$A:$M,13,FALSE)))</f>
        <v>-</v>
      </c>
      <c r="M47" s="135" t="str">
        <f ca="1">IF($J47="-","-",IF(ISERROR(VLOOKUP(Y47,'SaleListSMB+Enterprise'!$A:$M,13,FALSE)),"-",$P$3*VLOOKUP(Y47,'SaleListSMB+Enterprise'!$A:$M,13,FALSE)))</f>
        <v>-</v>
      </c>
      <c r="N47" s="191"/>
      <c r="O47" s="170" t="str">
        <f t="shared" ca="1" si="19"/>
        <v>-</v>
      </c>
      <c r="P47" s="171" t="str">
        <f t="shared" ca="1" si="20"/>
        <v>-</v>
      </c>
      <c r="Q47" s="172" t="str">
        <f t="shared" ca="1" si="21"/>
        <v>-</v>
      </c>
      <c r="R47" s="134" t="e">
        <f ca="1">IF($J47="-",0,IF(AND($D$29="1 Year",K47&lt;&gt;"-"),O47,IF(AND($D$29="2 Years",L47&lt;&gt;"-"),P47,IF(AND($D$29="3 Years",M47&lt;&gt;"-"),Q47,0)))*IF(#REF!&gt;0,#REF!,0))</f>
        <v>#REF!</v>
      </c>
      <c r="S47" s="134" t="e">
        <f ca="1">IF($J47="-",0,IF(AND($D$29="1 Year",K47&lt;&gt;"-"),O47,IF(AND($D$29="2 Years",L47&lt;&gt;"-"),P47,IF(AND($D$29="3 Years",M47&lt;&gt;"-"),Q47,0)))*IF(#REF!&gt;0,#REF!-#REF!,0))</f>
        <v>#REF!</v>
      </c>
      <c r="T47" s="112"/>
      <c r="U47" s="174" t="e">
        <f t="shared" si="23"/>
        <v>#N/A</v>
      </c>
      <c r="V47" s="111" t="e">
        <f>VLOOKUP(J47,Data!$A$121:$B$138,2)</f>
        <v>#N/A</v>
      </c>
      <c r="W47" s="111" t="str">
        <f ca="1">CONCATENATE(LEFT($I47,9),"F",Data!$B$108)</f>
        <v>FS</v>
      </c>
      <c r="X47" s="111" t="str">
        <f ca="1">CONCATENATE(LEFT($I47,9),"D",Data!$B$108)</f>
        <v>DS</v>
      </c>
      <c r="Y47" s="111" t="str">
        <f ca="1">CONCATENATE(LEFT($I47,9),"T",Data!$B$108)</f>
        <v>TS</v>
      </c>
    </row>
    <row r="48" spans="2:25" x14ac:dyDescent="0.25">
      <c r="B48" s="101"/>
      <c r="C48" s="101"/>
      <c r="D48" s="101"/>
      <c r="E48" s="101"/>
      <c r="F48" s="101"/>
      <c r="G48" s="108">
        <v>4</v>
      </c>
      <c r="H48" s="183" t="str">
        <f t="shared" si="22"/>
        <v/>
      </c>
      <c r="I48" s="132" t="str">
        <f>IF(ISERROR(U48),"",CONCATENATE("KL",U48,Data!$D$4,V48,Data!$B$101,Data!$B$108))</f>
        <v/>
      </c>
      <c r="J48" s="134" t="str">
        <f>IF(ISERROR(U48),"",IF(U48=$I$64,$D$23,IF(U48=$I$65,$D$24,MAX(IF(U48=$I$57,MAX($D$12,$D$18,ROUNDUP($D$19/1.5,0),ROUNDUP($D$20/1.1,0),$D$21),IF(U48=$I$63,$D$22,IF(U48=$I$66,$D$25,$D$12))),10))))</f>
        <v/>
      </c>
      <c r="K48" s="135" t="str">
        <f ca="1">IF(ISERROR(VLOOKUP(W48,'SaleListSMB+Enterprise'!$A:$M,13,FALSE)),"-",$P$3*VLOOKUP(W48,'SaleListSMB+Enterprise'!$A:$M,13,FALSE))</f>
        <v>-</v>
      </c>
      <c r="L48" s="135" t="str">
        <f ca="1">IF($J48="-","-",IF(ISERROR(VLOOKUP(X48,'SaleListSMB+Enterprise'!$A:$M,13,FALSE)),"-",$P$3*VLOOKUP(X48,'SaleListSMB+Enterprise'!$A:$M,13,FALSE)))</f>
        <v>-</v>
      </c>
      <c r="M48" s="135" t="str">
        <f ca="1">IF($J48="-","-",IF(ISERROR(VLOOKUP(Y48,'SaleListSMB+Enterprise'!$A:$M,13,FALSE)),"-",$P$3*VLOOKUP(Y48,'SaleListSMB+Enterprise'!$A:$M,13,FALSE)))</f>
        <v>-</v>
      </c>
      <c r="N48" s="191"/>
      <c r="O48" s="170" t="str">
        <f t="shared" ca="1" si="19"/>
        <v>-</v>
      </c>
      <c r="P48" s="171" t="str">
        <f t="shared" ca="1" si="20"/>
        <v>-</v>
      </c>
      <c r="Q48" s="172" t="str">
        <f t="shared" ca="1" si="21"/>
        <v>-</v>
      </c>
      <c r="R48" s="134" t="e">
        <f ca="1">IF($J48="-",0,IF(AND($D$29="1 Year",K48&lt;&gt;"-"),O48,IF(AND($D$29="2 Years",L48&lt;&gt;"-"),P48,IF(AND($D$29="3 Years",M48&lt;&gt;"-"),Q48,0)))*IF(#REF!&gt;0,#REF!,0))</f>
        <v>#REF!</v>
      </c>
      <c r="S48" s="134" t="e">
        <f ca="1">IF($J48="-",0,IF(AND($D$29="1 Year",K48&lt;&gt;"-"),O48,IF(AND($D$29="2 Years",L48&lt;&gt;"-"),P48,IF(AND($D$29="3 Years",M48&lt;&gt;"-"),Q48,0)))*IF(#REF!&gt;0,#REF!-#REF!,0))</f>
        <v>#REF!</v>
      </c>
      <c r="T48" s="112"/>
      <c r="U48" s="174" t="e">
        <f t="shared" si="23"/>
        <v>#N/A</v>
      </c>
      <c r="V48" s="111" t="e">
        <f>VLOOKUP(J48,Data!$A$121:$B$138,2)</f>
        <v>#N/A</v>
      </c>
      <c r="W48" s="111" t="str">
        <f ca="1">CONCATENATE(LEFT($I48,9),"F",Data!$B$108)</f>
        <v>FS</v>
      </c>
      <c r="X48" s="111" t="str">
        <f ca="1">CONCATENATE(LEFT($I48,9),"D",Data!$B$108)</f>
        <v>DS</v>
      </c>
      <c r="Y48" s="111" t="str">
        <f ca="1">CONCATENATE(LEFT($I48,9),"T",Data!$B$108)</f>
        <v>TS</v>
      </c>
    </row>
    <row r="49" spans="2:25" x14ac:dyDescent="0.25">
      <c r="B49" s="101"/>
      <c r="C49" s="101"/>
      <c r="D49" s="101"/>
      <c r="E49" s="101"/>
      <c r="F49" s="101"/>
      <c r="G49" s="108">
        <v>5</v>
      </c>
      <c r="H49" s="183" t="str">
        <f t="shared" si="22"/>
        <v/>
      </c>
      <c r="I49" s="132" t="str">
        <f>IF(ISERROR(U49),"",CONCATENATE("KL",U49,Data!$D$4,V49,Data!$B$101,Data!$B$108))</f>
        <v/>
      </c>
      <c r="J49" s="134" t="str">
        <f>IF(ISERROR(U49),"",IF(U49=$I$64,$D$23,IF(U49=$I$65,$D$24,MAX(IF(U49=$I$57,MAX($D$12,$D$18,ROUNDUP($D$19/1.5,0),ROUNDUP($D$20/1.1,0),$D$21),IF(U49=$I$63,$D$22,IF(U49=$I$66,$D$25,$D$12))),10))))</f>
        <v/>
      </c>
      <c r="K49" s="135" t="str">
        <f ca="1">IF(ISERROR(VLOOKUP(W49,'SaleListSMB+Enterprise'!$A:$M,13,FALSE)),"-",$P$3*VLOOKUP(W49,'SaleListSMB+Enterprise'!$A:$M,13,FALSE))</f>
        <v>-</v>
      </c>
      <c r="L49" s="135" t="str">
        <f ca="1">IF($J49="-","-",IF(ISERROR(VLOOKUP(X49,'SaleListSMB+Enterprise'!$A:$M,13,FALSE)),"-",$P$3*VLOOKUP(X49,'SaleListSMB+Enterprise'!$A:$M,13,FALSE)))</f>
        <v>-</v>
      </c>
      <c r="M49" s="135" t="str">
        <f ca="1">IF($J49="-","-",IF(ISERROR(VLOOKUP(Y49,'SaleListSMB+Enterprise'!$A:$M,13,FALSE)),"-",$P$3*VLOOKUP(Y49,'SaleListSMB+Enterprise'!$A:$M,13,FALSE)))</f>
        <v>-</v>
      </c>
      <c r="N49" s="191"/>
      <c r="O49" s="170" t="str">
        <f t="shared" ca="1" si="19"/>
        <v>-</v>
      </c>
      <c r="P49" s="171" t="str">
        <f t="shared" ca="1" si="20"/>
        <v>-</v>
      </c>
      <c r="Q49" s="172" t="str">
        <f t="shared" ca="1" si="21"/>
        <v>-</v>
      </c>
      <c r="R49" s="134" t="e">
        <f ca="1">IF($J49="-",0,IF(AND($D$29="1 Year",K49&lt;&gt;"-"),O49,IF(AND($D$29="2 Years",L49&lt;&gt;"-"),P49,IF(AND($D$29="3 Years",M49&lt;&gt;"-"),Q49,0)))*IF(#REF!&gt;0,#REF!,0))</f>
        <v>#REF!</v>
      </c>
      <c r="S49" s="134" t="e">
        <f ca="1">IF($J49="-",0,IF(AND($D$29="1 Year",K49&lt;&gt;"-"),O49,IF(AND($D$29="2 Years",L49&lt;&gt;"-"),P49,IF(AND($D$29="3 Years",M49&lt;&gt;"-"),Q49,0)))*IF(#REF!&gt;0,#REF!-#REF!,0))</f>
        <v>#REF!</v>
      </c>
      <c r="T49" s="112"/>
      <c r="U49" s="174" t="e">
        <f t="shared" si="23"/>
        <v>#N/A</v>
      </c>
      <c r="V49" s="111" t="e">
        <f>VLOOKUP(J49,Data!$A$121:$B$138,2)</f>
        <v>#N/A</v>
      </c>
      <c r="W49" s="111" t="str">
        <f ca="1">CONCATENATE(LEFT($I49,9),"F",Data!$B$108)</f>
        <v>FS</v>
      </c>
      <c r="X49" s="111" t="str">
        <f ca="1">CONCATENATE(LEFT($I49,9),"D",Data!$B$108)</f>
        <v>DS</v>
      </c>
      <c r="Y49" s="111" t="str">
        <f ca="1">CONCATENATE(LEFT($I49,9),"T",Data!$B$108)</f>
        <v>TS</v>
      </c>
    </row>
    <row r="50" spans="2:25" x14ac:dyDescent="0.25">
      <c r="B50" s="101"/>
      <c r="C50" s="101"/>
      <c r="D50" s="101"/>
      <c r="E50" s="101"/>
      <c r="F50" s="101"/>
      <c r="G50" s="108"/>
      <c r="H50" s="177" t="s">
        <v>455</v>
      </c>
      <c r="I50" s="177"/>
      <c r="J50" s="177"/>
      <c r="K50" s="177"/>
      <c r="L50" s="177"/>
      <c r="M50" s="177"/>
      <c r="N50" s="178"/>
      <c r="O50" s="175">
        <f ca="1">SUM(O45:O49)</f>
        <v>0</v>
      </c>
      <c r="P50" s="175">
        <f t="shared" ref="P50:S50" ca="1" si="24">SUM(P45:P49)</f>
        <v>0</v>
      </c>
      <c r="Q50" s="175">
        <f t="shared" ca="1" si="24"/>
        <v>0</v>
      </c>
      <c r="R50" s="175" t="e">
        <f t="shared" ca="1" si="24"/>
        <v>#REF!</v>
      </c>
      <c r="S50" s="175" t="e">
        <f t="shared" ca="1" si="24"/>
        <v>#REF!</v>
      </c>
      <c r="T50" s="112"/>
      <c r="U50" s="169" t="str">
        <f>IF(T50&lt;&gt;"",$I54,"")</f>
        <v/>
      </c>
    </row>
    <row r="51" spans="2:25" x14ac:dyDescent="0.25">
      <c r="B51" s="101"/>
      <c r="C51" s="101"/>
      <c r="D51" s="101"/>
      <c r="E51" s="101"/>
      <c r="F51" s="101"/>
      <c r="G51" s="108"/>
      <c r="H51" s="112"/>
      <c r="I51" s="112"/>
      <c r="J51" s="112"/>
      <c r="K51" s="112"/>
      <c r="L51" s="112"/>
      <c r="M51" s="112"/>
      <c r="N51" s="112"/>
      <c r="O51" s="112"/>
      <c r="P51" s="112"/>
      <c r="Q51" s="112"/>
      <c r="R51" s="112"/>
      <c r="S51" s="112"/>
      <c r="T51" s="112"/>
      <c r="U51" s="169" t="str">
        <f>IF(T51&lt;&gt;"",$I55,"")</f>
        <v/>
      </c>
    </row>
    <row r="52" spans="2:25" hidden="1" x14ac:dyDescent="0.25">
      <c r="B52" s="101"/>
      <c r="C52" s="101"/>
      <c r="D52" s="101"/>
      <c r="E52" s="101"/>
      <c r="F52" s="101"/>
      <c r="G52" s="101">
        <f t="shared" ref="G52:G53" si="25">I59</f>
        <v>9121</v>
      </c>
      <c r="H52" s="101"/>
      <c r="I52" s="101"/>
      <c r="J52" s="101"/>
      <c r="K52" s="101"/>
      <c r="L52" s="101"/>
      <c r="M52" s="101"/>
      <c r="N52" s="101"/>
      <c r="O52" s="101"/>
      <c r="P52" s="101"/>
      <c r="Q52" s="101"/>
      <c r="R52" s="101"/>
      <c r="S52" s="101"/>
      <c r="T52" s="167"/>
      <c r="U52" s="169"/>
    </row>
    <row r="53" spans="2:25" hidden="1" x14ac:dyDescent="0.25">
      <c r="B53" s="101"/>
      <c r="C53" s="101"/>
      <c r="D53" s="101"/>
      <c r="E53" s="101"/>
      <c r="F53" s="101"/>
      <c r="G53" s="101">
        <f t="shared" si="25"/>
        <v>4313</v>
      </c>
      <c r="H53" s="111" t="s">
        <v>426</v>
      </c>
      <c r="I53" s="119" t="s">
        <v>456</v>
      </c>
      <c r="J53" s="168" t="s">
        <v>284</v>
      </c>
      <c r="K53" s="168" t="s">
        <v>424</v>
      </c>
      <c r="L53" s="168" t="s">
        <v>425</v>
      </c>
      <c r="M53" s="168" t="s">
        <v>440</v>
      </c>
      <c r="N53" s="119" t="s">
        <v>431</v>
      </c>
      <c r="O53" s="119" t="s">
        <v>432</v>
      </c>
      <c r="P53" s="111" t="s">
        <v>433</v>
      </c>
      <c r="Q53" s="119" t="s">
        <v>434</v>
      </c>
      <c r="R53" s="119" t="s">
        <v>435</v>
      </c>
      <c r="S53" s="111" t="s">
        <v>436</v>
      </c>
      <c r="T53" s="119" t="s">
        <v>437</v>
      </c>
      <c r="U53" s="167" t="s">
        <v>438</v>
      </c>
      <c r="V53" s="169" t="s">
        <v>439</v>
      </c>
      <c r="W53" s="119" t="s">
        <v>441</v>
      </c>
      <c r="X53" s="167" t="s">
        <v>442</v>
      </c>
      <c r="Y53" s="169" t="s">
        <v>443</v>
      </c>
    </row>
    <row r="54" spans="2:25" hidden="1" x14ac:dyDescent="0.25">
      <c r="B54" s="101"/>
      <c r="C54" s="101"/>
      <c r="D54" s="101"/>
      <c r="E54" s="101"/>
      <c r="F54" s="101"/>
      <c r="G54" s="101">
        <f>I54</f>
        <v>4861</v>
      </c>
      <c r="H54" s="101" t="s">
        <v>415</v>
      </c>
      <c r="I54" s="169">
        <v>4861</v>
      </c>
      <c r="J54" s="173">
        <f>IF(AND($D$13&gt;0,$D$15&lt;=0,$D$16&lt;&gt;"+",$D$17&lt;&gt;"+"),1,0)</f>
        <v>0</v>
      </c>
      <c r="K54" s="173"/>
      <c r="L54" s="173"/>
      <c r="M54" s="173"/>
      <c r="N54" s="167">
        <f>J54</f>
        <v>0</v>
      </c>
      <c r="O54" s="167" t="str">
        <f>IF(J54&lt;&gt;0,N54,"")</f>
        <v/>
      </c>
      <c r="P54" s="169" t="str">
        <f>IF(O54&lt;&gt;"",$I54,"")</f>
        <v/>
      </c>
      <c r="Q54" s="167">
        <f>K54</f>
        <v>0</v>
      </c>
      <c r="R54" s="167" t="str">
        <f t="shared" ref="R54:R66" si="26">IF(K54&lt;&gt;0,Q54,"")</f>
        <v/>
      </c>
      <c r="S54" s="169" t="str">
        <f>IF(R54&lt;&gt;"",$I54,"")</f>
        <v/>
      </c>
      <c r="T54" s="167">
        <f>L54</f>
        <v>0</v>
      </c>
      <c r="U54" s="167" t="str">
        <f t="shared" ref="U54:U66" si="27">IF(L54&lt;&gt;0,T54,"")</f>
        <v/>
      </c>
      <c r="V54" s="169" t="str">
        <f t="shared" ref="V54:V66" si="28">IF(U54&lt;&gt;"",$I54,"")</f>
        <v/>
      </c>
      <c r="W54" s="167">
        <f>M54</f>
        <v>0</v>
      </c>
      <c r="X54" s="167" t="str">
        <f>IF(M54&lt;&gt;0,W54,"")</f>
        <v/>
      </c>
      <c r="Y54" s="169" t="str">
        <f t="shared" ref="Y54:Y66" si="29">IF(X54&lt;&gt;"",$I54,"")</f>
        <v/>
      </c>
    </row>
    <row r="55" spans="2:25" hidden="1" x14ac:dyDescent="0.25">
      <c r="B55" s="101"/>
      <c r="C55" s="101"/>
      <c r="D55" s="101"/>
      <c r="E55" s="101"/>
      <c r="F55" s="101"/>
      <c r="G55" s="101">
        <f t="shared" ref="G55:G66" si="30">I55</f>
        <v>4863</v>
      </c>
      <c r="H55" s="101" t="s">
        <v>416</v>
      </c>
      <c r="I55" s="169">
        <v>4863</v>
      </c>
      <c r="J55" s="173"/>
      <c r="K55" s="173">
        <f>IF(AND($D$12&gt;0,$D$17&lt;&gt;"+"),1,0)</f>
        <v>0</v>
      </c>
      <c r="L55" s="173"/>
      <c r="M55" s="173"/>
      <c r="N55" s="167">
        <f t="shared" ref="N55:N66" si="31">J55+N54</f>
        <v>0</v>
      </c>
      <c r="O55" s="167" t="str">
        <f t="shared" ref="O55:O66" si="32">IF(J55&lt;&gt;0,N55,"")</f>
        <v/>
      </c>
      <c r="P55" s="169" t="str">
        <f t="shared" ref="P55:P66" si="33">IF(O55&lt;&gt;"",I55,"")</f>
        <v/>
      </c>
      <c r="Q55" s="167">
        <f t="shared" ref="Q55:Q66" si="34">K55+Q54</f>
        <v>0</v>
      </c>
      <c r="R55" s="167" t="str">
        <f t="shared" si="26"/>
        <v/>
      </c>
      <c r="S55" s="169" t="str">
        <f t="shared" ref="S55:S66" si="35">IF(R55&lt;&gt;"",$I55,"")</f>
        <v/>
      </c>
      <c r="T55" s="167">
        <f t="shared" ref="T55:T66" si="36">L55+T54</f>
        <v>0</v>
      </c>
      <c r="U55" s="167" t="str">
        <f t="shared" si="27"/>
        <v/>
      </c>
      <c r="V55" s="169" t="str">
        <f t="shared" si="28"/>
        <v/>
      </c>
      <c r="W55" s="167">
        <f>M55+W54</f>
        <v>0</v>
      </c>
      <c r="X55" s="167" t="str">
        <f t="shared" ref="X55:X66" si="37">IF(M55&lt;&gt;0,W55,"")</f>
        <v/>
      </c>
      <c r="Y55" s="169" t="str">
        <f t="shared" si="29"/>
        <v/>
      </c>
    </row>
    <row r="56" spans="2:25" hidden="1" x14ac:dyDescent="0.25">
      <c r="B56" s="101"/>
      <c r="C56" s="101"/>
      <c r="D56" s="101"/>
      <c r="E56" s="101"/>
      <c r="F56" s="101"/>
      <c r="G56" s="101">
        <f t="shared" si="30"/>
        <v>4867</v>
      </c>
      <c r="H56" s="101" t="s">
        <v>417</v>
      </c>
      <c r="I56" s="169">
        <v>4867</v>
      </c>
      <c r="J56" s="173"/>
      <c r="K56" s="173"/>
      <c r="L56" s="173">
        <f>IF(AND($D$12&gt;0,OR($D$17="+",$D$18&gt;0)),1,0)</f>
        <v>0</v>
      </c>
      <c r="M56" s="173"/>
      <c r="N56" s="167">
        <f t="shared" si="31"/>
        <v>0</v>
      </c>
      <c r="O56" s="167" t="str">
        <f t="shared" si="32"/>
        <v/>
      </c>
      <c r="P56" s="169" t="str">
        <f t="shared" si="33"/>
        <v/>
      </c>
      <c r="Q56" s="167">
        <f t="shared" si="34"/>
        <v>0</v>
      </c>
      <c r="R56" s="167" t="str">
        <f t="shared" si="26"/>
        <v/>
      </c>
      <c r="S56" s="169" t="str">
        <f t="shared" si="35"/>
        <v/>
      </c>
      <c r="T56" s="167">
        <f t="shared" si="36"/>
        <v>0</v>
      </c>
      <c r="U56" s="167" t="str">
        <f t="shared" si="27"/>
        <v/>
      </c>
      <c r="V56" s="169" t="str">
        <f t="shared" si="28"/>
        <v/>
      </c>
      <c r="W56" s="167">
        <f t="shared" ref="W56:W66" si="38">M56+W55</f>
        <v>0</v>
      </c>
      <c r="X56" s="167" t="str">
        <f t="shared" si="37"/>
        <v/>
      </c>
      <c r="Y56" s="169" t="str">
        <f t="shared" si="29"/>
        <v/>
      </c>
    </row>
    <row r="57" spans="2:25" hidden="1" x14ac:dyDescent="0.25">
      <c r="B57" s="101"/>
      <c r="C57" s="101"/>
      <c r="D57" s="101"/>
      <c r="E57" s="101"/>
      <c r="F57" s="101"/>
      <c r="G57" s="101">
        <f t="shared" si="30"/>
        <v>4869</v>
      </c>
      <c r="H57" s="101" t="s">
        <v>427</v>
      </c>
      <c r="I57" s="169">
        <v>4869</v>
      </c>
      <c r="J57" s="173"/>
      <c r="K57" s="173"/>
      <c r="L57" s="173"/>
      <c r="M57" s="173">
        <f>IF(AND(OR(D$12&gt;0,$D$18&gt;0),OR($D$19&gt;0,$D$20&gt;0,$D$21&gt;0)),1,0)</f>
        <v>0</v>
      </c>
      <c r="N57" s="167">
        <f t="shared" si="31"/>
        <v>0</v>
      </c>
      <c r="O57" s="167" t="str">
        <f t="shared" si="32"/>
        <v/>
      </c>
      <c r="P57" s="169" t="str">
        <f t="shared" si="33"/>
        <v/>
      </c>
      <c r="Q57" s="167">
        <f t="shared" si="34"/>
        <v>0</v>
      </c>
      <c r="R57" s="167" t="str">
        <f t="shared" si="26"/>
        <v/>
      </c>
      <c r="S57" s="169" t="str">
        <f t="shared" si="35"/>
        <v/>
      </c>
      <c r="T57" s="167">
        <f t="shared" si="36"/>
        <v>0</v>
      </c>
      <c r="U57" s="167" t="str">
        <f t="shared" si="27"/>
        <v/>
      </c>
      <c r="V57" s="169" t="str">
        <f t="shared" si="28"/>
        <v/>
      </c>
      <c r="W57" s="167">
        <f t="shared" si="38"/>
        <v>0</v>
      </c>
      <c r="X57" s="167" t="str">
        <f t="shared" si="37"/>
        <v/>
      </c>
      <c r="Y57" s="169" t="str">
        <f t="shared" si="29"/>
        <v/>
      </c>
    </row>
    <row r="58" spans="2:25" hidden="1" x14ac:dyDescent="0.25">
      <c r="B58" s="101"/>
      <c r="C58" s="101"/>
      <c r="D58" s="101"/>
      <c r="E58" s="101"/>
      <c r="F58" s="101"/>
      <c r="G58" s="101">
        <f t="shared" si="30"/>
        <v>4025</v>
      </c>
      <c r="H58" s="101" t="s">
        <v>419</v>
      </c>
      <c r="I58" s="169">
        <v>4025</v>
      </c>
      <c r="J58" s="173">
        <f>IF(AND($D$14&gt;0,$D$15&lt;=0,$D$16&lt;&gt;"+",$D$17&lt;&gt;"+"),1,0)</f>
        <v>0</v>
      </c>
      <c r="K58" s="173"/>
      <c r="L58" s="173"/>
      <c r="M58" s="173"/>
      <c r="N58" s="167">
        <f t="shared" si="31"/>
        <v>0</v>
      </c>
      <c r="O58" s="167" t="str">
        <f t="shared" si="32"/>
        <v/>
      </c>
      <c r="P58" s="169" t="str">
        <f t="shared" si="33"/>
        <v/>
      </c>
      <c r="Q58" s="167">
        <f t="shared" si="34"/>
        <v>0</v>
      </c>
      <c r="R58" s="167" t="str">
        <f t="shared" si="26"/>
        <v/>
      </c>
      <c r="S58" s="169" t="str">
        <f t="shared" si="35"/>
        <v/>
      </c>
      <c r="T58" s="167">
        <f t="shared" si="36"/>
        <v>0</v>
      </c>
      <c r="U58" s="167" t="str">
        <f t="shared" si="27"/>
        <v/>
      </c>
      <c r="V58" s="169" t="str">
        <f t="shared" si="28"/>
        <v/>
      </c>
      <c r="W58" s="167">
        <f t="shared" si="38"/>
        <v>0</v>
      </c>
      <c r="X58" s="167" t="str">
        <f t="shared" si="37"/>
        <v/>
      </c>
      <c r="Y58" s="169" t="str">
        <f t="shared" si="29"/>
        <v/>
      </c>
    </row>
    <row r="59" spans="2:25" hidden="1" x14ac:dyDescent="0.25">
      <c r="B59" s="101"/>
      <c r="C59" s="101"/>
      <c r="D59" s="101"/>
      <c r="E59" s="101"/>
      <c r="F59" s="101"/>
      <c r="G59" s="101">
        <f t="shared" si="30"/>
        <v>9121</v>
      </c>
      <c r="H59" s="111" t="s">
        <v>428</v>
      </c>
      <c r="I59" s="169">
        <v>9121</v>
      </c>
      <c r="J59" s="173">
        <f>IF(AND($D$15&lt;=0,$D$16&lt;&gt;"+",$D$17&lt;&gt;"+",$D$18&gt;0),1,0)</f>
        <v>0</v>
      </c>
      <c r="K59" s="173">
        <f>IF(AND($D$17&lt;&gt;"+",$D$18&gt;0,$K$55=1),1,0)</f>
        <v>0</v>
      </c>
      <c r="L59" s="173"/>
      <c r="M59" s="173"/>
      <c r="N59" s="167">
        <f t="shared" si="31"/>
        <v>0</v>
      </c>
      <c r="O59" s="167" t="str">
        <f t="shared" si="32"/>
        <v/>
      </c>
      <c r="P59" s="169" t="str">
        <f t="shared" si="33"/>
        <v/>
      </c>
      <c r="Q59" s="167">
        <f t="shared" si="34"/>
        <v>0</v>
      </c>
      <c r="R59" s="167" t="str">
        <f t="shared" si="26"/>
        <v/>
      </c>
      <c r="S59" s="169" t="str">
        <f t="shared" si="35"/>
        <v/>
      </c>
      <c r="T59" s="167">
        <f t="shared" si="36"/>
        <v>0</v>
      </c>
      <c r="U59" s="167" t="str">
        <f t="shared" si="27"/>
        <v/>
      </c>
      <c r="V59" s="169" t="str">
        <f t="shared" si="28"/>
        <v/>
      </c>
      <c r="W59" s="167">
        <f t="shared" si="38"/>
        <v>0</v>
      </c>
      <c r="X59" s="167" t="str">
        <f t="shared" si="37"/>
        <v/>
      </c>
      <c r="Y59" s="169" t="str">
        <f t="shared" si="29"/>
        <v/>
      </c>
    </row>
    <row r="60" spans="2:25" hidden="1" x14ac:dyDescent="0.25">
      <c r="B60" s="101"/>
      <c r="C60" s="101"/>
      <c r="D60" s="101"/>
      <c r="E60" s="101"/>
      <c r="F60" s="101"/>
      <c r="G60" s="101">
        <f t="shared" si="30"/>
        <v>4313</v>
      </c>
      <c r="H60" s="101" t="s">
        <v>159</v>
      </c>
      <c r="I60" s="169">
        <v>4313</v>
      </c>
      <c r="J60" s="173">
        <f>IF(AND($D$15&lt;=0,$D$19&gt;0,OR(SUM($K$55:$M$57)=0,SUM($J$54:$J$59)&gt;0)),1,0)</f>
        <v>0</v>
      </c>
      <c r="K60" s="173">
        <f>IF(AND($D$19&gt;0,$K$55=1),1,0)</f>
        <v>0</v>
      </c>
      <c r="L60" s="173">
        <f>IF(AND($D$19&gt;0,$L$56=1),1,0)</f>
        <v>0</v>
      </c>
      <c r="M60" s="173"/>
      <c r="N60" s="167">
        <f t="shared" si="31"/>
        <v>0</v>
      </c>
      <c r="O60" s="167" t="str">
        <f t="shared" si="32"/>
        <v/>
      </c>
      <c r="P60" s="169" t="str">
        <f t="shared" si="33"/>
        <v/>
      </c>
      <c r="Q60" s="167">
        <f t="shared" si="34"/>
        <v>0</v>
      </c>
      <c r="R60" s="167" t="str">
        <f t="shared" si="26"/>
        <v/>
      </c>
      <c r="S60" s="169" t="str">
        <f t="shared" si="35"/>
        <v/>
      </c>
      <c r="T60" s="167">
        <f t="shared" si="36"/>
        <v>0</v>
      </c>
      <c r="U60" s="167" t="str">
        <f t="shared" si="27"/>
        <v/>
      </c>
      <c r="V60" s="169" t="str">
        <f t="shared" si="28"/>
        <v/>
      </c>
      <c r="W60" s="167">
        <f t="shared" si="38"/>
        <v>0</v>
      </c>
      <c r="X60" s="167" t="str">
        <f t="shared" si="37"/>
        <v/>
      </c>
      <c r="Y60" s="169" t="str">
        <f t="shared" si="29"/>
        <v/>
      </c>
    </row>
    <row r="61" spans="2:25" hidden="1" x14ac:dyDescent="0.25">
      <c r="B61" s="101"/>
      <c r="C61" s="101"/>
      <c r="D61" s="101"/>
      <c r="E61" s="101"/>
      <c r="F61" s="101"/>
      <c r="G61" s="101">
        <f t="shared" si="30"/>
        <v>4413</v>
      </c>
      <c r="H61" s="101" t="s">
        <v>160</v>
      </c>
      <c r="I61" s="169">
        <v>4413</v>
      </c>
      <c r="J61" s="173">
        <f>IF(AND($D$15&lt;=0,$D$20&gt;0,OR(SUM($K$55:$M$57)=0,SUM($J$54:$J$59)&gt;0)),1,0)</f>
        <v>0</v>
      </c>
      <c r="K61" s="173">
        <f>IF(AND($D$20&gt;0,$K$55=1),1,0)</f>
        <v>0</v>
      </c>
      <c r="L61" s="173">
        <f>IF(AND($D$20&gt;0,$L$56=1),1,0)</f>
        <v>0</v>
      </c>
      <c r="M61" s="173"/>
      <c r="N61" s="167">
        <f t="shared" si="31"/>
        <v>0</v>
      </c>
      <c r="O61" s="167" t="str">
        <f t="shared" si="32"/>
        <v/>
      </c>
      <c r="P61" s="169" t="str">
        <f t="shared" si="33"/>
        <v/>
      </c>
      <c r="Q61" s="167">
        <f t="shared" si="34"/>
        <v>0</v>
      </c>
      <c r="R61" s="167" t="str">
        <f t="shared" si="26"/>
        <v/>
      </c>
      <c r="S61" s="169" t="str">
        <f t="shared" si="35"/>
        <v/>
      </c>
      <c r="T61" s="167">
        <f t="shared" si="36"/>
        <v>0</v>
      </c>
      <c r="U61" s="167" t="str">
        <f t="shared" si="27"/>
        <v/>
      </c>
      <c r="V61" s="169" t="str">
        <f t="shared" si="28"/>
        <v/>
      </c>
      <c r="W61" s="167">
        <f t="shared" si="38"/>
        <v>0</v>
      </c>
      <c r="X61" s="167" t="str">
        <f t="shared" si="37"/>
        <v/>
      </c>
      <c r="Y61" s="169" t="str">
        <f t="shared" si="29"/>
        <v/>
      </c>
    </row>
    <row r="62" spans="2:25" hidden="1" x14ac:dyDescent="0.25">
      <c r="B62" s="101"/>
      <c r="C62" s="101"/>
      <c r="D62" s="101"/>
      <c r="E62" s="101"/>
      <c r="F62" s="101"/>
      <c r="G62" s="101">
        <f t="shared" si="30"/>
        <v>4323</v>
      </c>
      <c r="H62" s="101" t="s">
        <v>418</v>
      </c>
      <c r="I62" s="169">
        <v>4323</v>
      </c>
      <c r="J62" s="173">
        <f>IF(AND($D$15&lt;=0,$D$21&gt;0,OR(SUM($K$55:$M$57)=0,SUM($J$54:$J$59)&gt;0)),1,0)</f>
        <v>0</v>
      </c>
      <c r="K62" s="173">
        <f>IF(AND($D$21&gt;0,$K$55=1),1,0)</f>
        <v>0</v>
      </c>
      <c r="L62" s="173">
        <f>IF(AND($D$21&gt;0,$L$56=1),1,0)</f>
        <v>0</v>
      </c>
      <c r="M62" s="173"/>
      <c r="N62" s="167">
        <f t="shared" si="31"/>
        <v>0</v>
      </c>
      <c r="O62" s="167" t="str">
        <f t="shared" si="32"/>
        <v/>
      </c>
      <c r="P62" s="169" t="str">
        <f t="shared" si="33"/>
        <v/>
      </c>
      <c r="Q62" s="167">
        <f t="shared" si="34"/>
        <v>0</v>
      </c>
      <c r="R62" s="167" t="str">
        <f t="shared" si="26"/>
        <v/>
      </c>
      <c r="S62" s="169" t="str">
        <f t="shared" si="35"/>
        <v/>
      </c>
      <c r="T62" s="167">
        <f t="shared" si="36"/>
        <v>0</v>
      </c>
      <c r="U62" s="167" t="str">
        <f t="shared" si="27"/>
        <v/>
      </c>
      <c r="V62" s="169" t="str">
        <f t="shared" si="28"/>
        <v/>
      </c>
      <c r="W62" s="167">
        <f t="shared" si="38"/>
        <v>0</v>
      </c>
      <c r="X62" s="167" t="str">
        <f t="shared" si="37"/>
        <v/>
      </c>
      <c r="Y62" s="169" t="str">
        <f t="shared" si="29"/>
        <v/>
      </c>
    </row>
    <row r="63" spans="2:25" hidden="1" x14ac:dyDescent="0.25">
      <c r="B63" s="101"/>
      <c r="C63" s="101"/>
      <c r="D63" s="101"/>
      <c r="E63" s="101"/>
      <c r="F63" s="101"/>
      <c r="G63" s="101">
        <f t="shared" si="30"/>
        <v>4151</v>
      </c>
      <c r="H63" s="111" t="s">
        <v>420</v>
      </c>
      <c r="I63" s="169">
        <v>4151</v>
      </c>
      <c r="J63" s="173">
        <f>IF(AND($D22&gt;0,OR(SUM($K$55:$M$57)=0,SUM($J$54:$J$59)&gt;0)),1,0)</f>
        <v>0</v>
      </c>
      <c r="K63" s="173">
        <f>IF(AND($D22&gt;0,$K$55=1),1,0)</f>
        <v>0</v>
      </c>
      <c r="L63" s="173">
        <f>IF(AND($D22&gt;0,$L$56=1),1,0)</f>
        <v>0</v>
      </c>
      <c r="M63" s="173">
        <f>IF(AND($D22&gt;0,$M$57=1),1,0)</f>
        <v>0</v>
      </c>
      <c r="N63" s="167">
        <f t="shared" si="31"/>
        <v>0</v>
      </c>
      <c r="O63" s="167" t="str">
        <f t="shared" si="32"/>
        <v/>
      </c>
      <c r="P63" s="169" t="str">
        <f t="shared" si="33"/>
        <v/>
      </c>
      <c r="Q63" s="167">
        <f t="shared" si="34"/>
        <v>0</v>
      </c>
      <c r="R63" s="167" t="str">
        <f t="shared" si="26"/>
        <v/>
      </c>
      <c r="S63" s="169" t="str">
        <f t="shared" si="35"/>
        <v/>
      </c>
      <c r="T63" s="167">
        <f t="shared" si="36"/>
        <v>0</v>
      </c>
      <c r="U63" s="167" t="str">
        <f t="shared" si="27"/>
        <v/>
      </c>
      <c r="V63" s="169" t="str">
        <f t="shared" si="28"/>
        <v/>
      </c>
      <c r="W63" s="167">
        <f t="shared" si="38"/>
        <v>0</v>
      </c>
      <c r="X63" s="167" t="str">
        <f t="shared" si="37"/>
        <v/>
      </c>
      <c r="Y63" s="169" t="str">
        <f t="shared" si="29"/>
        <v/>
      </c>
    </row>
    <row r="64" spans="2:25" hidden="1" x14ac:dyDescent="0.25">
      <c r="B64" s="101"/>
      <c r="C64" s="101"/>
      <c r="D64" s="101"/>
      <c r="E64" s="101"/>
      <c r="F64" s="101"/>
      <c r="G64" s="101">
        <f t="shared" si="30"/>
        <v>4251</v>
      </c>
      <c r="H64" s="111" t="s">
        <v>421</v>
      </c>
      <c r="I64" s="169">
        <v>4251</v>
      </c>
      <c r="J64" s="173">
        <f>IF(AND($D23&gt;0,OR(SUM($K$55:$M$57)=0,SUM($J$54:$J$59)&gt;0)),1,0)</f>
        <v>0</v>
      </c>
      <c r="K64" s="173">
        <f>IF(AND($D23&gt;0,$K$55=1),1,0)</f>
        <v>0</v>
      </c>
      <c r="L64" s="173">
        <f>IF(AND($D23&gt;0,$L$56=1),1,0)</f>
        <v>0</v>
      </c>
      <c r="M64" s="173">
        <f>IF(AND($D23&gt;0,$M$57=1),1,0)</f>
        <v>0</v>
      </c>
      <c r="N64" s="167">
        <f t="shared" si="31"/>
        <v>0</v>
      </c>
      <c r="O64" s="167" t="str">
        <f t="shared" si="32"/>
        <v/>
      </c>
      <c r="P64" s="169" t="str">
        <f t="shared" si="33"/>
        <v/>
      </c>
      <c r="Q64" s="167">
        <f t="shared" si="34"/>
        <v>0</v>
      </c>
      <c r="R64" s="167" t="str">
        <f t="shared" si="26"/>
        <v/>
      </c>
      <c r="S64" s="169" t="str">
        <f t="shared" si="35"/>
        <v/>
      </c>
      <c r="T64" s="167">
        <f t="shared" si="36"/>
        <v>0</v>
      </c>
      <c r="U64" s="167" t="str">
        <f t="shared" si="27"/>
        <v/>
      </c>
      <c r="V64" s="169" t="str">
        <f t="shared" si="28"/>
        <v/>
      </c>
      <c r="W64" s="167">
        <f t="shared" si="38"/>
        <v>0</v>
      </c>
      <c r="X64" s="167" t="str">
        <f t="shared" si="37"/>
        <v/>
      </c>
      <c r="Y64" s="169" t="str">
        <f t="shared" si="29"/>
        <v/>
      </c>
    </row>
    <row r="65" spans="2:25" hidden="1" x14ac:dyDescent="0.25">
      <c r="B65" s="101"/>
      <c r="C65" s="101"/>
      <c r="D65" s="101"/>
      <c r="E65" s="101"/>
      <c r="F65" s="101"/>
      <c r="G65" s="101">
        <f t="shared" si="30"/>
        <v>4551</v>
      </c>
      <c r="H65" s="111" t="s">
        <v>422</v>
      </c>
      <c r="I65" s="169">
        <v>4551</v>
      </c>
      <c r="J65" s="173">
        <f>IF(AND($D24&gt;0,OR(SUM($K$55:$M$57)=0,SUM($J$54:$J$59)&gt;0)),1,0)</f>
        <v>0</v>
      </c>
      <c r="K65" s="173">
        <f>IF(AND($D24&gt;0,$K$55=1),1,0)</f>
        <v>0</v>
      </c>
      <c r="L65" s="173">
        <f>IF(AND($D24&gt;0,$L$56=1),1,0)</f>
        <v>0</v>
      </c>
      <c r="M65" s="173">
        <f>IF(AND($D24&gt;0,$M$57=1),1,0)</f>
        <v>0</v>
      </c>
      <c r="N65" s="167">
        <f t="shared" si="31"/>
        <v>0</v>
      </c>
      <c r="O65" s="167" t="str">
        <f t="shared" si="32"/>
        <v/>
      </c>
      <c r="P65" s="169" t="str">
        <f t="shared" si="33"/>
        <v/>
      </c>
      <c r="Q65" s="167">
        <f t="shared" si="34"/>
        <v>0</v>
      </c>
      <c r="R65" s="167" t="str">
        <f t="shared" si="26"/>
        <v/>
      </c>
      <c r="S65" s="169" t="str">
        <f t="shared" si="35"/>
        <v/>
      </c>
      <c r="T65" s="167">
        <f t="shared" si="36"/>
        <v>0</v>
      </c>
      <c r="U65" s="167" t="str">
        <f t="shared" si="27"/>
        <v/>
      </c>
      <c r="V65" s="169" t="str">
        <f t="shared" si="28"/>
        <v/>
      </c>
      <c r="W65" s="167">
        <f t="shared" si="38"/>
        <v>0</v>
      </c>
      <c r="X65" s="167" t="str">
        <f t="shared" si="37"/>
        <v/>
      </c>
      <c r="Y65" s="169" t="str">
        <f t="shared" si="29"/>
        <v/>
      </c>
    </row>
    <row r="66" spans="2:25" hidden="1" x14ac:dyDescent="0.25">
      <c r="B66" s="101"/>
      <c r="C66" s="101"/>
      <c r="D66" s="101"/>
      <c r="E66" s="101"/>
      <c r="F66" s="101"/>
      <c r="G66" s="101">
        <f t="shared" si="30"/>
        <v>4221</v>
      </c>
      <c r="H66" s="111" t="s">
        <v>444</v>
      </c>
      <c r="I66" s="169">
        <v>4221</v>
      </c>
      <c r="J66" s="173">
        <f>IF(AND($D25&gt;0,OR(SUM($K$55:$M$57)=0,SUM($J$54:$J$59)&gt;0)),1,0)</f>
        <v>0</v>
      </c>
      <c r="K66" s="173">
        <f>IF(AND($D25&gt;0,$K$55=1),1,0)</f>
        <v>0</v>
      </c>
      <c r="L66" s="173">
        <f>IF(AND($D25&gt;0,$L$56=1),1,0)</f>
        <v>0</v>
      </c>
      <c r="M66" s="173">
        <f>IF(AND($D25&gt;0,$M$57=1),1,0)</f>
        <v>0</v>
      </c>
      <c r="N66" s="167">
        <f t="shared" si="31"/>
        <v>0</v>
      </c>
      <c r="O66" s="167" t="str">
        <f t="shared" si="32"/>
        <v/>
      </c>
      <c r="P66" s="169" t="str">
        <f t="shared" si="33"/>
        <v/>
      </c>
      <c r="Q66" s="167">
        <f t="shared" si="34"/>
        <v>0</v>
      </c>
      <c r="R66" s="167" t="str">
        <f t="shared" si="26"/>
        <v/>
      </c>
      <c r="S66" s="169" t="str">
        <f t="shared" si="35"/>
        <v/>
      </c>
      <c r="T66" s="167">
        <f t="shared" si="36"/>
        <v>0</v>
      </c>
      <c r="U66" s="167" t="str">
        <f t="shared" si="27"/>
        <v/>
      </c>
      <c r="V66" s="169" t="str">
        <f t="shared" si="28"/>
        <v/>
      </c>
      <c r="W66" s="167">
        <f t="shared" si="38"/>
        <v>0</v>
      </c>
      <c r="X66" s="167" t="str">
        <f t="shared" si="37"/>
        <v/>
      </c>
      <c r="Y66" s="169" t="str">
        <f t="shared" si="29"/>
        <v/>
      </c>
    </row>
    <row r="67" spans="2:25" ht="13.5" hidden="1" x14ac:dyDescent="0.25">
      <c r="B67" s="101"/>
      <c r="C67" s="101"/>
      <c r="D67" s="101"/>
      <c r="E67" s="101"/>
      <c r="F67" s="101"/>
      <c r="G67" s="101"/>
      <c r="J67"/>
      <c r="K67" s="119"/>
      <c r="L67" s="119"/>
      <c r="M67" s="119"/>
      <c r="N67" s="119"/>
    </row>
    <row r="68" spans="2:25" ht="13.5" hidden="1" x14ac:dyDescent="0.25">
      <c r="B68" s="101"/>
      <c r="C68" s="101"/>
      <c r="D68" s="101"/>
      <c r="E68" s="101"/>
      <c r="F68" s="101"/>
      <c r="G68" s="101"/>
      <c r="H68" s="101" t="s">
        <v>457</v>
      </c>
      <c r="I68" s="169">
        <f>INDEX(Data!$U$21:$U$50,Data!E4,1)</f>
        <v>5</v>
      </c>
      <c r="J68"/>
      <c r="K68" s="119"/>
      <c r="L68" s="119"/>
      <c r="M68" s="119"/>
      <c r="N68" s="119"/>
    </row>
    <row r="69" spans="2:25" ht="13.5" x14ac:dyDescent="0.25">
      <c r="B69" s="101"/>
      <c r="C69" s="101"/>
      <c r="D69" s="101"/>
      <c r="E69" s="101"/>
      <c r="F69" s="101"/>
      <c r="G69" s="101"/>
      <c r="H69" s="101"/>
      <c r="I69" s="169"/>
      <c r="J69"/>
      <c r="K69" s="119"/>
      <c r="L69" s="119"/>
      <c r="M69" s="119"/>
      <c r="N69" s="119"/>
    </row>
    <row r="70" spans="2:25" ht="13.5" x14ac:dyDescent="0.25">
      <c r="B70" s="101"/>
      <c r="C70" s="101"/>
      <c r="D70" s="101"/>
      <c r="E70" s="101"/>
      <c r="F70" s="101"/>
      <c r="G70" s="101"/>
      <c r="H70" s="101"/>
      <c r="I70" s="169"/>
      <c r="J70"/>
      <c r="K70" s="119"/>
      <c r="L70" s="119"/>
      <c r="M70" s="119"/>
      <c r="N70" s="119"/>
    </row>
    <row r="71" spans="2:25" ht="13.5" x14ac:dyDescent="0.25">
      <c r="B71" s="101"/>
      <c r="C71" s="101"/>
      <c r="D71" s="101"/>
      <c r="E71" s="101"/>
      <c r="F71" s="101"/>
      <c r="G71" s="101"/>
      <c r="J71"/>
      <c r="K71" s="119"/>
      <c r="L71" s="119"/>
      <c r="M71" s="119"/>
      <c r="N71" s="119"/>
    </row>
    <row r="72" spans="2:25" ht="13.5" x14ac:dyDescent="0.25">
      <c r="B72" s="101"/>
      <c r="C72" s="101"/>
      <c r="D72" s="101"/>
      <c r="E72" s="101"/>
      <c r="F72" s="101"/>
      <c r="G72" s="101"/>
      <c r="H72" s="101"/>
      <c r="I72" s="169"/>
      <c r="J72"/>
      <c r="K72" s="119"/>
      <c r="L72" s="119"/>
      <c r="M72" s="119"/>
      <c r="N72" s="119"/>
    </row>
    <row r="73" spans="2:25" ht="13.5" x14ac:dyDescent="0.25">
      <c r="B73" s="101"/>
      <c r="C73" s="101"/>
      <c r="D73" s="101"/>
      <c r="E73" s="101"/>
      <c r="F73" s="101"/>
      <c r="G73" s="101"/>
      <c r="I73" s="169"/>
      <c r="J73"/>
      <c r="K73" s="119"/>
      <c r="L73" s="119"/>
      <c r="M73" s="119"/>
      <c r="N73" s="119"/>
    </row>
    <row r="74" spans="2:25" x14ac:dyDescent="0.25">
      <c r="B74" s="101"/>
      <c r="C74" s="101"/>
      <c r="D74" s="101"/>
      <c r="E74" s="101"/>
      <c r="F74" s="101"/>
      <c r="G74" s="101"/>
      <c r="J74" s="119"/>
      <c r="K74" s="119"/>
      <c r="L74" s="119"/>
      <c r="M74" s="119"/>
      <c r="N74" s="119"/>
    </row>
    <row r="75" spans="2:25" x14ac:dyDescent="0.25">
      <c r="B75" s="101"/>
      <c r="C75" s="101"/>
      <c r="D75" s="101"/>
      <c r="E75" s="101"/>
      <c r="F75" s="101"/>
      <c r="G75" s="101"/>
      <c r="J75" s="119"/>
      <c r="K75" s="119"/>
      <c r="L75" s="119"/>
      <c r="M75" s="119"/>
      <c r="N75" s="119"/>
    </row>
    <row r="76" spans="2:25" x14ac:dyDescent="0.25">
      <c r="B76" s="101"/>
      <c r="C76" s="101"/>
      <c r="D76" s="101"/>
      <c r="E76" s="101"/>
      <c r="F76" s="101"/>
      <c r="G76" s="101"/>
      <c r="J76" s="119"/>
      <c r="K76" s="119"/>
      <c r="L76" s="119"/>
      <c r="M76" s="119"/>
      <c r="N76" s="119"/>
    </row>
    <row r="77" spans="2:25" ht="13.5" x14ac:dyDescent="0.25">
      <c r="B77" s="101"/>
      <c r="C77" s="101"/>
      <c r="D77" s="101"/>
      <c r="E77" s="101"/>
      <c r="F77" s="101"/>
      <c r="G77" s="101"/>
      <c r="H77"/>
      <c r="I77" s="119"/>
      <c r="J77" s="119"/>
      <c r="K77" s="119"/>
      <c r="L77" s="119"/>
      <c r="M77" s="119"/>
      <c r="N77" s="119"/>
    </row>
    <row r="78" spans="2:25" ht="13.5" x14ac:dyDescent="0.25">
      <c r="B78" s="101"/>
      <c r="C78" s="101"/>
      <c r="D78" s="101"/>
      <c r="E78" s="101"/>
      <c r="F78" s="101"/>
      <c r="G78" s="101"/>
      <c r="H78"/>
      <c r="I78" s="119"/>
      <c r="J78" s="119"/>
      <c r="K78" s="119"/>
      <c r="L78" s="119"/>
      <c r="M78" s="119"/>
      <c r="N78" s="119"/>
    </row>
    <row r="79" spans="2:25" ht="13.5" x14ac:dyDescent="0.25">
      <c r="B79" s="101"/>
      <c r="C79" s="101"/>
      <c r="D79" s="101"/>
      <c r="E79" s="101"/>
      <c r="F79" s="101"/>
      <c r="G79" s="101"/>
      <c r="H79"/>
      <c r="I79" s="119"/>
      <c r="J79" s="119"/>
      <c r="K79" s="119"/>
      <c r="L79" s="119"/>
      <c r="M79" s="119"/>
      <c r="N79" s="119"/>
    </row>
    <row r="80" spans="2:25" ht="13.5" x14ac:dyDescent="0.25">
      <c r="B80" s="101"/>
      <c r="C80" s="101"/>
      <c r="D80" s="101"/>
      <c r="E80" s="101"/>
      <c r="F80" s="101"/>
      <c r="G80" s="101"/>
      <c r="H80"/>
      <c r="I80" s="119"/>
      <c r="J80" s="119"/>
      <c r="K80" s="119"/>
      <c r="L80" s="119"/>
      <c r="M80" s="119"/>
      <c r="N80" s="119"/>
    </row>
    <row r="81" spans="2:14" ht="13.5" x14ac:dyDescent="0.25">
      <c r="B81" s="101"/>
      <c r="C81" s="101"/>
      <c r="D81" s="101"/>
      <c r="E81" s="101"/>
      <c r="F81" s="101"/>
      <c r="G81" s="101"/>
      <c r="H81"/>
      <c r="I81" s="119"/>
      <c r="J81" s="119"/>
      <c r="K81" s="119"/>
      <c r="L81" s="119"/>
      <c r="M81" s="119"/>
      <c r="N81" s="119"/>
    </row>
    <row r="82" spans="2:14" ht="13.5" x14ac:dyDescent="0.25">
      <c r="B82" s="101"/>
      <c r="C82" s="101"/>
      <c r="D82" s="101"/>
      <c r="E82" s="101"/>
      <c r="F82" s="101"/>
      <c r="G82" s="101"/>
      <c r="H82"/>
      <c r="I82" s="119"/>
      <c r="J82" s="119"/>
      <c r="K82" s="119"/>
      <c r="L82" s="119"/>
      <c r="M82" s="119"/>
      <c r="N82" s="119"/>
    </row>
    <row r="83" spans="2:14" ht="13.5" x14ac:dyDescent="0.25">
      <c r="B83" s="101"/>
      <c r="C83" s="101"/>
      <c r="D83" s="101"/>
      <c r="E83" s="101"/>
      <c r="F83" s="101"/>
      <c r="G83" s="101"/>
      <c r="H83"/>
      <c r="I83" s="119"/>
      <c r="J83" s="119"/>
      <c r="K83" s="119"/>
      <c r="L83" s="119"/>
      <c r="M83" s="119"/>
      <c r="N83" s="119"/>
    </row>
    <row r="84" spans="2:14" ht="13.5" x14ac:dyDescent="0.25">
      <c r="B84" s="101"/>
      <c r="C84" s="101"/>
      <c r="D84" s="101"/>
      <c r="E84" s="101"/>
      <c r="F84" s="101"/>
      <c r="G84" s="101"/>
      <c r="H84"/>
      <c r="I84" s="119"/>
      <c r="J84" s="119"/>
      <c r="K84" s="119"/>
      <c r="L84" s="119"/>
      <c r="M84" s="119"/>
      <c r="N84" s="119"/>
    </row>
    <row r="85" spans="2:14" ht="13.5" x14ac:dyDescent="0.25">
      <c r="B85" s="101"/>
      <c r="C85" s="101"/>
      <c r="D85" s="101"/>
      <c r="E85" s="101"/>
      <c r="F85" s="101"/>
      <c r="G85" s="101"/>
      <c r="H85"/>
      <c r="I85" s="119"/>
      <c r="J85" s="119"/>
      <c r="K85" s="119"/>
      <c r="L85" s="119"/>
      <c r="M85" s="119"/>
      <c r="N85" s="119"/>
    </row>
    <row r="86" spans="2:14" ht="13.5" x14ac:dyDescent="0.25">
      <c r="B86" s="101"/>
      <c r="C86" s="101"/>
      <c r="D86" s="101"/>
      <c r="E86" s="101"/>
      <c r="F86" s="101"/>
      <c r="G86" s="101"/>
      <c r="H86"/>
      <c r="I86" s="119"/>
      <c r="J86" s="119"/>
      <c r="K86" s="119"/>
      <c r="L86" s="119"/>
      <c r="M86" s="119"/>
      <c r="N86" s="119"/>
    </row>
    <row r="87" spans="2:14" ht="13.5" x14ac:dyDescent="0.25">
      <c r="B87" s="101"/>
      <c r="C87" s="101"/>
      <c r="D87" s="101"/>
      <c r="E87" s="101"/>
      <c r="F87" s="101"/>
      <c r="G87" s="101"/>
      <c r="H87"/>
      <c r="I87" s="119"/>
      <c r="J87" s="119"/>
      <c r="K87" s="119"/>
      <c r="L87" s="119"/>
      <c r="M87" s="119"/>
      <c r="N87" s="119"/>
    </row>
    <row r="88" spans="2:14" ht="13.5" x14ac:dyDescent="0.25">
      <c r="B88" s="101"/>
      <c r="C88" s="101"/>
      <c r="D88" s="101"/>
      <c r="E88" s="101"/>
      <c r="F88" s="101"/>
      <c r="G88" s="101"/>
      <c r="H88"/>
      <c r="I88" s="119"/>
      <c r="J88" s="119"/>
      <c r="K88" s="119"/>
      <c r="L88" s="119"/>
      <c r="M88" s="119"/>
      <c r="N88" s="119"/>
    </row>
    <row r="89" spans="2:14" ht="13.5" x14ac:dyDescent="0.25">
      <c r="B89" s="101"/>
      <c r="C89" s="101"/>
      <c r="D89" s="101"/>
      <c r="E89" s="101"/>
      <c r="F89" s="101"/>
      <c r="G89" s="101"/>
      <c r="H89"/>
      <c r="I89" s="119"/>
      <c r="J89" s="119"/>
      <c r="K89" s="119"/>
      <c r="L89" s="119"/>
      <c r="M89" s="119"/>
      <c r="N89" s="119"/>
    </row>
    <row r="90" spans="2:14" ht="13.5" x14ac:dyDescent="0.25">
      <c r="B90" s="101"/>
      <c r="C90" s="101"/>
      <c r="D90" s="101"/>
      <c r="E90" s="101"/>
      <c r="F90" s="101"/>
      <c r="G90" s="101"/>
      <c r="H90"/>
      <c r="I90" s="119"/>
      <c r="J90" s="119"/>
      <c r="K90" s="119"/>
      <c r="L90" s="119"/>
      <c r="M90" s="119"/>
      <c r="N90" s="119"/>
    </row>
    <row r="91" spans="2:14" ht="13.5" x14ac:dyDescent="0.25">
      <c r="B91" s="101"/>
      <c r="C91" s="101"/>
      <c r="D91" s="101"/>
      <c r="E91" s="101"/>
      <c r="F91" s="101"/>
      <c r="G91" s="101"/>
      <c r="H91"/>
      <c r="I91" s="119"/>
      <c r="J91" s="119"/>
      <c r="K91" s="119"/>
      <c r="L91" s="119"/>
      <c r="M91" s="119"/>
      <c r="N91" s="119"/>
    </row>
    <row r="92" spans="2:14" ht="13.5" x14ac:dyDescent="0.25">
      <c r="B92" s="101"/>
      <c r="C92" s="101"/>
      <c r="D92" s="101"/>
      <c r="E92" s="101"/>
      <c r="F92" s="101"/>
      <c r="G92" s="101"/>
      <c r="H92"/>
      <c r="I92" s="119"/>
      <c r="J92" s="119"/>
      <c r="K92" s="119"/>
      <c r="L92" s="119"/>
      <c r="M92" s="119"/>
      <c r="N92" s="119"/>
    </row>
    <row r="93" spans="2:14" ht="13.5" x14ac:dyDescent="0.25">
      <c r="B93" s="101"/>
      <c r="C93" s="101"/>
      <c r="D93" s="101"/>
      <c r="E93" s="101"/>
      <c r="F93" s="101"/>
      <c r="G93" s="101"/>
      <c r="H93"/>
      <c r="I93" s="119"/>
      <c r="J93" s="119"/>
      <c r="K93" s="119"/>
      <c r="L93" s="119"/>
      <c r="M93" s="119"/>
      <c r="N93" s="119"/>
    </row>
    <row r="94" spans="2:14" ht="13.5" x14ac:dyDescent="0.25">
      <c r="B94" s="101"/>
      <c r="C94" s="101"/>
      <c r="D94" s="101"/>
      <c r="E94" s="101"/>
      <c r="F94" s="101"/>
      <c r="G94" s="101"/>
      <c r="H94"/>
      <c r="I94" s="119"/>
      <c r="J94" s="119"/>
      <c r="K94" s="119"/>
      <c r="L94" s="119"/>
      <c r="M94" s="119"/>
      <c r="N94" s="119"/>
    </row>
    <row r="95" spans="2:14" ht="13.5" x14ac:dyDescent="0.25">
      <c r="B95" s="101"/>
      <c r="C95" s="101"/>
      <c r="D95" s="101"/>
      <c r="E95" s="101"/>
      <c r="F95" s="101"/>
      <c r="G95" s="101"/>
      <c r="H95"/>
      <c r="I95" s="119"/>
      <c r="J95" s="119"/>
      <c r="K95" s="119"/>
      <c r="L95" s="119"/>
      <c r="M95" s="119"/>
      <c r="N95" s="119"/>
    </row>
    <row r="96" spans="2:14" x14ac:dyDescent="0.25">
      <c r="B96" s="101"/>
      <c r="C96" s="101"/>
      <c r="D96" s="101"/>
      <c r="E96" s="101"/>
      <c r="F96" s="101"/>
      <c r="G96" s="101"/>
      <c r="H96" s="119"/>
      <c r="I96" s="119"/>
      <c r="J96" s="119"/>
      <c r="K96" s="119"/>
      <c r="L96" s="119"/>
      <c r="M96" s="119"/>
      <c r="N96" s="119"/>
    </row>
    <row r="97" spans="2:14" x14ac:dyDescent="0.25">
      <c r="B97" s="101"/>
      <c r="C97" s="101"/>
      <c r="D97" s="101"/>
      <c r="E97" s="101"/>
      <c r="F97" s="101"/>
      <c r="G97" s="101"/>
      <c r="H97" s="119"/>
      <c r="I97" s="119"/>
      <c r="J97" s="119"/>
      <c r="K97" s="119"/>
      <c r="L97" s="119"/>
      <c r="M97" s="119"/>
      <c r="N97" s="119"/>
    </row>
    <row r="98" spans="2:14" x14ac:dyDescent="0.25">
      <c r="B98" s="101"/>
      <c r="C98" s="101"/>
      <c r="D98" s="101"/>
      <c r="E98" s="101"/>
      <c r="F98" s="101"/>
      <c r="G98" s="101"/>
      <c r="H98" s="119"/>
      <c r="I98" s="119"/>
      <c r="J98" s="119"/>
      <c r="K98" s="119"/>
      <c r="L98" s="119"/>
      <c r="M98" s="119"/>
      <c r="N98" s="119"/>
    </row>
    <row r="99" spans="2:14" x14ac:dyDescent="0.25">
      <c r="B99" s="101"/>
      <c r="C99" s="101"/>
      <c r="D99" s="101"/>
      <c r="E99" s="101"/>
      <c r="F99" s="101"/>
      <c r="G99" s="101"/>
      <c r="H99" s="119"/>
      <c r="I99" s="119"/>
      <c r="J99" s="119"/>
      <c r="K99" s="119"/>
      <c r="L99" s="119"/>
      <c r="M99" s="119"/>
      <c r="N99" s="119"/>
    </row>
    <row r="100" spans="2:14" x14ac:dyDescent="0.25">
      <c r="B100" s="101"/>
      <c r="C100" s="101"/>
      <c r="D100" s="101"/>
      <c r="E100" s="101"/>
      <c r="F100" s="101"/>
      <c r="G100" s="101"/>
      <c r="H100" s="119"/>
      <c r="I100" s="119"/>
      <c r="J100" s="119"/>
      <c r="K100" s="119"/>
      <c r="L100" s="119"/>
      <c r="M100" s="119"/>
      <c r="N100" s="119"/>
    </row>
    <row r="101" spans="2:14" x14ac:dyDescent="0.25">
      <c r="B101" s="101"/>
      <c r="C101" s="101"/>
      <c r="D101" s="101"/>
      <c r="E101" s="101"/>
      <c r="F101" s="101"/>
      <c r="G101" s="101"/>
      <c r="H101" s="119"/>
      <c r="I101" s="119"/>
      <c r="J101" s="119"/>
      <c r="K101" s="119"/>
      <c r="L101" s="119"/>
      <c r="M101" s="119"/>
      <c r="N101" s="119"/>
    </row>
    <row r="102" spans="2:14" x14ac:dyDescent="0.25">
      <c r="B102" s="101"/>
      <c r="C102" s="101"/>
      <c r="D102" s="101"/>
      <c r="E102" s="101"/>
      <c r="F102" s="101"/>
      <c r="G102" s="101"/>
      <c r="H102" s="119"/>
      <c r="I102" s="119"/>
      <c r="J102" s="119"/>
      <c r="K102" s="119"/>
      <c r="L102" s="119"/>
      <c r="M102" s="119"/>
      <c r="N102" s="119"/>
    </row>
    <row r="103" spans="2:14" x14ac:dyDescent="0.25">
      <c r="B103" s="101"/>
      <c r="C103" s="101"/>
      <c r="D103" s="101"/>
      <c r="E103" s="101"/>
      <c r="F103" s="101"/>
      <c r="G103" s="101"/>
      <c r="H103" s="119"/>
      <c r="I103" s="119"/>
      <c r="J103" s="119"/>
      <c r="K103" s="119"/>
      <c r="L103" s="119"/>
      <c r="M103" s="119"/>
      <c r="N103" s="119"/>
    </row>
    <row r="104" spans="2:14" x14ac:dyDescent="0.25">
      <c r="B104" s="101"/>
      <c r="C104" s="101"/>
      <c r="D104" s="101"/>
      <c r="E104" s="101"/>
      <c r="F104" s="101"/>
      <c r="G104" s="101"/>
      <c r="H104" s="119"/>
      <c r="I104" s="119"/>
      <c r="J104" s="119"/>
      <c r="K104" s="119"/>
      <c r="L104" s="119"/>
      <c r="M104" s="119"/>
      <c r="N104" s="119"/>
    </row>
    <row r="105" spans="2:14" x14ac:dyDescent="0.25">
      <c r="B105" s="101"/>
      <c r="C105" s="101"/>
      <c r="D105" s="101"/>
      <c r="E105" s="101"/>
      <c r="F105" s="101"/>
      <c r="G105" s="101"/>
      <c r="H105" s="119"/>
      <c r="I105" s="119"/>
      <c r="J105" s="119"/>
      <c r="K105" s="119"/>
      <c r="L105" s="119"/>
      <c r="M105" s="119"/>
      <c r="N105" s="119"/>
    </row>
    <row r="106" spans="2:14" x14ac:dyDescent="0.25">
      <c r="B106" s="101"/>
      <c r="C106" s="101"/>
      <c r="D106" s="101"/>
      <c r="E106" s="101"/>
      <c r="F106" s="101"/>
      <c r="G106" s="101"/>
      <c r="H106" s="119"/>
      <c r="I106" s="119"/>
      <c r="J106" s="119"/>
      <c r="K106" s="119"/>
      <c r="L106" s="119"/>
      <c r="M106" s="119"/>
      <c r="N106" s="119"/>
    </row>
    <row r="107" spans="2:14" x14ac:dyDescent="0.25">
      <c r="B107" s="101"/>
      <c r="C107" s="101"/>
      <c r="D107" s="101"/>
      <c r="E107" s="101"/>
      <c r="F107" s="101"/>
      <c r="G107" s="101"/>
      <c r="H107" s="119"/>
      <c r="I107" s="119"/>
      <c r="J107" s="119"/>
      <c r="K107" s="119"/>
      <c r="L107" s="119"/>
      <c r="M107" s="119"/>
      <c r="N107" s="119"/>
    </row>
    <row r="108" spans="2:14" x14ac:dyDescent="0.25">
      <c r="B108" s="101"/>
      <c r="C108" s="101"/>
      <c r="D108" s="101"/>
      <c r="E108" s="101"/>
      <c r="F108" s="101"/>
      <c r="G108" s="101"/>
      <c r="H108" s="119"/>
      <c r="I108" s="119"/>
      <c r="J108" s="119"/>
      <c r="K108" s="119"/>
      <c r="L108" s="119"/>
      <c r="M108" s="119"/>
      <c r="N108" s="119"/>
    </row>
    <row r="109" spans="2:14" x14ac:dyDescent="0.25">
      <c r="B109" s="101"/>
      <c r="C109" s="101"/>
      <c r="D109" s="101"/>
      <c r="E109" s="101"/>
      <c r="F109" s="101"/>
      <c r="G109" s="101"/>
      <c r="H109" s="119"/>
      <c r="I109" s="119"/>
      <c r="J109" s="119"/>
      <c r="K109" s="119"/>
      <c r="L109" s="119"/>
      <c r="M109" s="119"/>
      <c r="N109" s="119"/>
    </row>
    <row r="110" spans="2:14" x14ac:dyDescent="0.25">
      <c r="B110" s="101"/>
      <c r="C110" s="101"/>
      <c r="D110" s="101"/>
      <c r="E110" s="101"/>
      <c r="F110" s="101"/>
      <c r="G110" s="101"/>
      <c r="H110" s="119"/>
      <c r="I110" s="119"/>
      <c r="J110" s="119"/>
      <c r="K110" s="119"/>
      <c r="L110" s="119"/>
      <c r="M110" s="119"/>
      <c r="N110" s="119"/>
    </row>
    <row r="111" spans="2:14" x14ac:dyDescent="0.25">
      <c r="B111" s="101"/>
      <c r="C111" s="101"/>
      <c r="D111" s="101"/>
      <c r="E111" s="101"/>
      <c r="F111" s="101"/>
      <c r="G111" s="101"/>
      <c r="H111" s="119"/>
      <c r="I111" s="119"/>
      <c r="J111" s="119"/>
      <c r="K111" s="119"/>
      <c r="L111" s="119"/>
      <c r="M111" s="119"/>
      <c r="N111" s="119"/>
    </row>
    <row r="112" spans="2:14" x14ac:dyDescent="0.25">
      <c r="B112" s="101"/>
      <c r="C112" s="101"/>
      <c r="D112" s="101"/>
      <c r="E112" s="101"/>
      <c r="F112" s="101"/>
      <c r="G112" s="101"/>
      <c r="H112" s="119"/>
      <c r="I112" s="119"/>
      <c r="J112" s="119"/>
      <c r="K112" s="119"/>
      <c r="L112" s="119"/>
      <c r="M112" s="119"/>
      <c r="N112" s="119"/>
    </row>
    <row r="113" spans="2:14" x14ac:dyDescent="0.25">
      <c r="B113" s="101"/>
      <c r="C113" s="101"/>
      <c r="D113" s="101"/>
      <c r="E113" s="101"/>
      <c r="F113" s="101"/>
      <c r="G113" s="101"/>
      <c r="H113" s="119"/>
      <c r="I113" s="119"/>
      <c r="J113" s="119"/>
      <c r="K113" s="119"/>
      <c r="L113" s="119"/>
      <c r="M113" s="119"/>
      <c r="N113" s="119"/>
    </row>
    <row r="114" spans="2:14" x14ac:dyDescent="0.25">
      <c r="B114" s="101"/>
      <c r="C114" s="101"/>
      <c r="D114" s="101"/>
      <c r="E114" s="101"/>
      <c r="F114" s="101"/>
      <c r="G114" s="101"/>
      <c r="H114" s="119"/>
      <c r="I114" s="119"/>
      <c r="J114" s="119"/>
      <c r="K114" s="119"/>
      <c r="L114" s="119"/>
      <c r="M114" s="119"/>
      <c r="N114" s="119"/>
    </row>
    <row r="115" spans="2:14" x14ac:dyDescent="0.25">
      <c r="B115" s="101"/>
      <c r="C115" s="101"/>
      <c r="D115" s="101"/>
      <c r="E115" s="101"/>
      <c r="F115" s="101"/>
      <c r="G115" s="101"/>
      <c r="H115" s="119"/>
      <c r="I115" s="119"/>
      <c r="J115" s="119"/>
      <c r="K115" s="119"/>
      <c r="L115" s="119"/>
      <c r="M115" s="119"/>
      <c r="N115" s="119"/>
    </row>
    <row r="116" spans="2:14" x14ac:dyDescent="0.25">
      <c r="B116" s="101"/>
      <c r="C116" s="101"/>
      <c r="D116" s="101"/>
      <c r="E116" s="101"/>
      <c r="F116" s="101"/>
      <c r="G116" s="101"/>
      <c r="H116" s="119"/>
      <c r="I116" s="119"/>
      <c r="J116" s="119"/>
      <c r="K116" s="119"/>
      <c r="L116" s="119"/>
      <c r="M116" s="119"/>
      <c r="N116" s="119"/>
    </row>
    <row r="117" spans="2:14" x14ac:dyDescent="0.25">
      <c r="B117" s="101"/>
      <c r="C117" s="101"/>
      <c r="D117" s="101"/>
      <c r="E117" s="101"/>
      <c r="F117" s="101"/>
      <c r="G117" s="101"/>
      <c r="H117" s="119"/>
      <c r="I117" s="119"/>
      <c r="J117" s="119"/>
      <c r="K117" s="119"/>
      <c r="L117" s="119"/>
      <c r="M117" s="119"/>
      <c r="N117" s="119"/>
    </row>
    <row r="118" spans="2:14" x14ac:dyDescent="0.25">
      <c r="B118" s="101"/>
      <c r="C118" s="101"/>
      <c r="D118" s="101"/>
      <c r="E118" s="101"/>
      <c r="F118" s="101"/>
      <c r="G118" s="101"/>
      <c r="H118" s="119"/>
      <c r="I118" s="119"/>
      <c r="J118" s="119"/>
      <c r="K118" s="119"/>
      <c r="L118" s="119"/>
      <c r="M118" s="119"/>
      <c r="N118" s="119"/>
    </row>
    <row r="119" spans="2:14" x14ac:dyDescent="0.25">
      <c r="B119" s="101"/>
      <c r="C119" s="101"/>
      <c r="D119" s="101"/>
      <c r="E119" s="101"/>
      <c r="F119" s="101"/>
      <c r="G119" s="101"/>
      <c r="H119" s="119"/>
      <c r="I119" s="119"/>
      <c r="J119" s="119"/>
      <c r="K119" s="119"/>
      <c r="L119" s="119"/>
      <c r="M119" s="119"/>
      <c r="N119" s="119"/>
    </row>
    <row r="120" spans="2:14" x14ac:dyDescent="0.25">
      <c r="B120" s="101"/>
      <c r="C120" s="101"/>
      <c r="D120" s="101"/>
      <c r="E120" s="101"/>
      <c r="F120" s="101"/>
      <c r="G120" s="101"/>
      <c r="H120" s="119"/>
      <c r="I120" s="119"/>
      <c r="J120" s="119"/>
      <c r="K120" s="119"/>
      <c r="L120" s="119"/>
      <c r="M120" s="119"/>
      <c r="N120" s="119"/>
    </row>
    <row r="121" spans="2:14" x14ac:dyDescent="0.25">
      <c r="B121" s="101"/>
      <c r="C121" s="101"/>
      <c r="D121" s="101"/>
      <c r="E121" s="101"/>
      <c r="F121" s="101"/>
      <c r="G121" s="101"/>
      <c r="H121" s="119"/>
      <c r="I121" s="119"/>
      <c r="J121" s="119"/>
      <c r="K121" s="119"/>
      <c r="L121" s="119"/>
      <c r="M121" s="119"/>
      <c r="N121" s="119"/>
    </row>
    <row r="122" spans="2:14" x14ac:dyDescent="0.25">
      <c r="B122" s="101"/>
      <c r="C122" s="101"/>
      <c r="D122" s="101"/>
      <c r="E122" s="101"/>
      <c r="F122" s="101"/>
      <c r="G122" s="101"/>
      <c r="H122" s="119"/>
      <c r="I122" s="119"/>
      <c r="J122" s="119"/>
      <c r="K122" s="119"/>
      <c r="L122" s="119"/>
      <c r="M122" s="119"/>
      <c r="N122" s="119"/>
    </row>
    <row r="123" spans="2:14" x14ac:dyDescent="0.25">
      <c r="B123" s="101"/>
      <c r="C123" s="101"/>
      <c r="D123" s="101"/>
      <c r="E123" s="101"/>
      <c r="F123" s="101"/>
      <c r="G123" s="101"/>
      <c r="H123" s="119"/>
      <c r="I123" s="119"/>
      <c r="J123" s="119"/>
      <c r="K123" s="119"/>
      <c r="L123" s="119"/>
      <c r="M123" s="119"/>
      <c r="N123" s="119"/>
    </row>
    <row r="124" spans="2:14" x14ac:dyDescent="0.25">
      <c r="B124" s="101"/>
      <c r="C124" s="101"/>
      <c r="D124" s="101"/>
      <c r="E124" s="101"/>
      <c r="F124" s="101"/>
      <c r="G124" s="101"/>
      <c r="H124" s="119"/>
      <c r="I124" s="119"/>
      <c r="J124" s="119"/>
      <c r="K124" s="119"/>
      <c r="L124" s="119"/>
      <c r="M124" s="119"/>
      <c r="N124" s="119"/>
    </row>
    <row r="125" spans="2:14" x14ac:dyDescent="0.25">
      <c r="B125" s="101"/>
      <c r="C125" s="101"/>
      <c r="D125" s="101"/>
      <c r="E125" s="101"/>
      <c r="F125" s="101"/>
      <c r="G125" s="101"/>
      <c r="H125" s="119"/>
      <c r="I125" s="119"/>
      <c r="J125" s="119"/>
      <c r="K125" s="119"/>
      <c r="L125" s="119"/>
      <c r="M125" s="119"/>
      <c r="N125" s="119"/>
    </row>
    <row r="126" spans="2:14" x14ac:dyDescent="0.25">
      <c r="B126" s="101"/>
      <c r="C126" s="101"/>
      <c r="D126" s="101"/>
      <c r="E126" s="101"/>
      <c r="F126" s="101"/>
      <c r="G126" s="101"/>
      <c r="H126" s="119"/>
      <c r="I126" s="119"/>
      <c r="J126" s="119"/>
      <c r="K126" s="119"/>
      <c r="L126" s="119"/>
      <c r="M126" s="119"/>
      <c r="N126" s="119"/>
    </row>
    <row r="127" spans="2:14" x14ac:dyDescent="0.25">
      <c r="B127" s="101"/>
      <c r="C127" s="101"/>
      <c r="D127" s="101"/>
      <c r="E127" s="101"/>
      <c r="F127" s="101"/>
      <c r="G127" s="101"/>
      <c r="H127" s="119"/>
      <c r="I127" s="119"/>
      <c r="J127" s="119"/>
      <c r="K127" s="119"/>
      <c r="L127" s="119"/>
      <c r="M127" s="119"/>
      <c r="N127" s="119"/>
    </row>
    <row r="128" spans="2:14" x14ac:dyDescent="0.25">
      <c r="B128" s="101"/>
      <c r="C128" s="101"/>
      <c r="D128" s="101"/>
      <c r="E128" s="101"/>
      <c r="F128" s="101"/>
      <c r="G128" s="101"/>
      <c r="H128" s="119"/>
      <c r="I128" s="119"/>
      <c r="J128" s="119"/>
      <c r="K128" s="119"/>
      <c r="L128" s="119"/>
      <c r="M128" s="119"/>
      <c r="N128" s="119"/>
    </row>
    <row r="129" spans="2:14" x14ac:dyDescent="0.25">
      <c r="B129" s="101"/>
      <c r="C129" s="101"/>
      <c r="D129" s="101"/>
      <c r="E129" s="101"/>
      <c r="F129" s="101"/>
      <c r="G129" s="101"/>
      <c r="H129" s="119"/>
      <c r="I129" s="119"/>
      <c r="J129" s="119"/>
      <c r="K129" s="119"/>
      <c r="L129" s="119"/>
      <c r="M129" s="119"/>
      <c r="N129" s="119"/>
    </row>
    <row r="130" spans="2:14" x14ac:dyDescent="0.25">
      <c r="B130" s="101"/>
      <c r="C130" s="101"/>
      <c r="D130" s="101"/>
      <c r="E130" s="101"/>
      <c r="F130" s="101"/>
      <c r="G130" s="101"/>
      <c r="H130" s="119"/>
      <c r="I130" s="119"/>
      <c r="J130" s="119"/>
      <c r="K130" s="119"/>
      <c r="L130" s="119"/>
      <c r="M130" s="119"/>
      <c r="N130" s="119"/>
    </row>
    <row r="131" spans="2:14" x14ac:dyDescent="0.25">
      <c r="B131" s="101"/>
      <c r="C131" s="101"/>
      <c r="D131" s="101"/>
      <c r="E131" s="101"/>
      <c r="F131" s="101"/>
      <c r="G131" s="101"/>
      <c r="H131" s="119"/>
      <c r="I131" s="119"/>
      <c r="J131" s="119"/>
      <c r="K131" s="119"/>
      <c r="L131" s="119"/>
      <c r="M131" s="119"/>
      <c r="N131" s="119"/>
    </row>
    <row r="132" spans="2:14" x14ac:dyDescent="0.25">
      <c r="B132" s="101"/>
      <c r="C132" s="101"/>
      <c r="D132" s="101"/>
      <c r="E132" s="101"/>
      <c r="F132" s="101"/>
      <c r="G132" s="101"/>
      <c r="H132" s="119"/>
      <c r="I132" s="119"/>
      <c r="J132" s="119"/>
      <c r="K132" s="119"/>
      <c r="L132" s="119"/>
      <c r="M132" s="119"/>
      <c r="N132" s="119"/>
    </row>
    <row r="133" spans="2:14" x14ac:dyDescent="0.25">
      <c r="B133" s="101"/>
      <c r="C133" s="101"/>
      <c r="D133" s="101"/>
      <c r="E133" s="101"/>
      <c r="F133" s="101"/>
      <c r="G133" s="101"/>
      <c r="H133" s="119"/>
      <c r="I133" s="119"/>
      <c r="J133" s="119"/>
      <c r="K133" s="119"/>
      <c r="L133" s="119"/>
      <c r="M133" s="119"/>
      <c r="N133" s="119"/>
    </row>
    <row r="134" spans="2:14" x14ac:dyDescent="0.25">
      <c r="B134" s="101"/>
      <c r="C134" s="101"/>
      <c r="D134" s="101"/>
      <c r="E134" s="101"/>
      <c r="F134" s="101"/>
      <c r="G134" s="101"/>
      <c r="H134" s="119"/>
      <c r="I134" s="119"/>
      <c r="J134" s="119"/>
      <c r="K134" s="119"/>
      <c r="L134" s="119"/>
      <c r="M134" s="119"/>
      <c r="N134" s="119"/>
    </row>
    <row r="135" spans="2:14" x14ac:dyDescent="0.25">
      <c r="B135" s="101"/>
      <c r="C135" s="101"/>
      <c r="D135" s="101"/>
      <c r="E135" s="101"/>
      <c r="F135" s="101"/>
      <c r="G135" s="101"/>
      <c r="H135" s="119"/>
      <c r="I135" s="119"/>
      <c r="J135" s="119"/>
      <c r="K135" s="119"/>
      <c r="L135" s="119"/>
      <c r="M135" s="119"/>
      <c r="N135" s="119"/>
    </row>
    <row r="136" spans="2:14" x14ac:dyDescent="0.25">
      <c r="B136" s="101"/>
      <c r="C136" s="101"/>
      <c r="D136" s="101"/>
      <c r="E136" s="101"/>
      <c r="F136" s="101"/>
      <c r="G136" s="101"/>
      <c r="H136" s="119"/>
      <c r="I136" s="119"/>
      <c r="J136" s="119"/>
      <c r="K136" s="119"/>
      <c r="L136" s="119"/>
      <c r="M136" s="119"/>
      <c r="N136" s="119"/>
    </row>
    <row r="137" spans="2:14" x14ac:dyDescent="0.25">
      <c r="B137" s="101"/>
      <c r="C137" s="101"/>
      <c r="D137" s="101"/>
      <c r="E137" s="101"/>
      <c r="F137" s="101"/>
      <c r="G137" s="101"/>
      <c r="H137" s="119"/>
      <c r="I137" s="119"/>
      <c r="J137" s="119"/>
      <c r="K137" s="119"/>
      <c r="L137" s="119"/>
      <c r="M137" s="119"/>
      <c r="N137" s="119"/>
    </row>
    <row r="138" spans="2:14" x14ac:dyDescent="0.25">
      <c r="B138" s="101"/>
      <c r="C138" s="101"/>
      <c r="D138" s="101"/>
      <c r="E138" s="101"/>
      <c r="F138" s="101"/>
      <c r="G138" s="101"/>
      <c r="H138" s="119"/>
      <c r="I138" s="119"/>
      <c r="J138" s="119"/>
      <c r="K138" s="119"/>
      <c r="L138" s="119"/>
      <c r="M138" s="119"/>
      <c r="N138" s="119"/>
    </row>
    <row r="139" spans="2:14" x14ac:dyDescent="0.25">
      <c r="B139" s="101"/>
      <c r="C139" s="101"/>
      <c r="D139" s="101"/>
      <c r="E139" s="101"/>
      <c r="F139" s="101"/>
      <c r="G139" s="101"/>
      <c r="H139" s="119"/>
      <c r="I139" s="119"/>
      <c r="J139" s="119"/>
      <c r="K139" s="119"/>
      <c r="L139" s="119"/>
      <c r="M139" s="119"/>
      <c r="N139" s="119"/>
    </row>
    <row r="140" spans="2:14" x14ac:dyDescent="0.25">
      <c r="B140" s="101"/>
      <c r="C140" s="101"/>
      <c r="D140" s="101"/>
      <c r="E140" s="101"/>
      <c r="F140" s="101"/>
      <c r="G140" s="101"/>
      <c r="H140" s="119"/>
      <c r="I140" s="119"/>
      <c r="J140" s="119"/>
      <c r="K140" s="119"/>
      <c r="L140" s="119"/>
      <c r="M140" s="119"/>
      <c r="N140" s="119"/>
    </row>
    <row r="141" spans="2:14" x14ac:dyDescent="0.25">
      <c r="B141" s="101"/>
      <c r="C141" s="101"/>
      <c r="D141" s="101"/>
      <c r="E141" s="101"/>
      <c r="F141" s="101"/>
      <c r="G141" s="101"/>
      <c r="H141" s="119"/>
      <c r="I141" s="119"/>
      <c r="J141" s="119"/>
      <c r="K141" s="119"/>
      <c r="L141" s="119"/>
      <c r="M141" s="119"/>
      <c r="N141" s="119"/>
    </row>
    <row r="142" spans="2:14" x14ac:dyDescent="0.25">
      <c r="B142" s="101"/>
      <c r="C142" s="101"/>
      <c r="D142" s="101"/>
      <c r="E142" s="101"/>
      <c r="F142" s="101"/>
      <c r="G142" s="101"/>
      <c r="H142" s="119"/>
      <c r="I142" s="119"/>
      <c r="J142" s="119"/>
      <c r="K142" s="119"/>
      <c r="L142" s="119"/>
      <c r="M142" s="119"/>
      <c r="N142" s="119"/>
    </row>
    <row r="143" spans="2:14" x14ac:dyDescent="0.25">
      <c r="B143" s="101"/>
      <c r="C143" s="101"/>
      <c r="D143" s="101"/>
      <c r="E143" s="101"/>
      <c r="F143" s="101"/>
      <c r="G143" s="101"/>
      <c r="H143" s="119"/>
      <c r="I143" s="119"/>
      <c r="J143" s="119"/>
      <c r="K143" s="119"/>
      <c r="L143" s="119"/>
      <c r="M143" s="119"/>
      <c r="N143" s="119"/>
    </row>
    <row r="144" spans="2:14" x14ac:dyDescent="0.25">
      <c r="B144" s="101"/>
      <c r="C144" s="101"/>
      <c r="D144" s="101"/>
      <c r="E144" s="101"/>
      <c r="F144" s="101"/>
      <c r="G144" s="101"/>
      <c r="H144" s="119"/>
      <c r="I144" s="119"/>
      <c r="J144" s="119"/>
      <c r="K144" s="119"/>
      <c r="L144" s="119"/>
      <c r="M144" s="119"/>
      <c r="N144" s="119"/>
    </row>
    <row r="145" spans="2:14" x14ac:dyDescent="0.25">
      <c r="B145" s="101"/>
      <c r="C145" s="101"/>
      <c r="D145" s="101"/>
      <c r="E145" s="101"/>
      <c r="F145" s="101"/>
      <c r="G145" s="101"/>
      <c r="H145" s="119"/>
      <c r="I145" s="119"/>
      <c r="J145" s="119"/>
      <c r="K145" s="119"/>
      <c r="L145" s="119"/>
      <c r="M145" s="119"/>
      <c r="N145" s="119"/>
    </row>
    <row r="146" spans="2:14" x14ac:dyDescent="0.25">
      <c r="B146" s="101"/>
      <c r="C146" s="101"/>
      <c r="D146" s="101"/>
      <c r="E146" s="101"/>
      <c r="F146" s="101"/>
      <c r="G146" s="101"/>
      <c r="H146" s="119"/>
      <c r="I146" s="119"/>
      <c r="J146" s="119"/>
      <c r="K146" s="119"/>
      <c r="L146" s="119"/>
      <c r="M146" s="119"/>
      <c r="N146" s="119"/>
    </row>
    <row r="147" spans="2:14" x14ac:dyDescent="0.25">
      <c r="B147" s="101"/>
      <c r="C147" s="101"/>
      <c r="D147" s="101"/>
      <c r="E147" s="101"/>
      <c r="F147" s="101"/>
      <c r="G147" s="101"/>
      <c r="H147" s="119"/>
      <c r="I147" s="119"/>
      <c r="J147" s="119"/>
      <c r="K147" s="119"/>
      <c r="L147" s="119"/>
      <c r="M147" s="119"/>
      <c r="N147" s="119"/>
    </row>
    <row r="148" spans="2:14" x14ac:dyDescent="0.25">
      <c r="B148" s="101"/>
      <c r="C148" s="101"/>
      <c r="D148" s="101"/>
      <c r="E148" s="101"/>
      <c r="F148" s="101"/>
      <c r="G148" s="101"/>
      <c r="H148" s="119"/>
      <c r="I148" s="119"/>
      <c r="J148" s="119"/>
      <c r="K148" s="119"/>
      <c r="L148" s="119"/>
      <c r="M148" s="119"/>
      <c r="N148" s="119"/>
    </row>
    <row r="149" spans="2:14" x14ac:dyDescent="0.25">
      <c r="B149" s="101"/>
      <c r="C149" s="101"/>
      <c r="D149" s="101"/>
      <c r="E149" s="101"/>
      <c r="F149" s="101"/>
      <c r="G149" s="101"/>
      <c r="H149" s="119"/>
      <c r="I149" s="119"/>
      <c r="J149" s="119"/>
      <c r="K149" s="119"/>
      <c r="L149" s="119"/>
      <c r="M149" s="119"/>
      <c r="N149" s="119"/>
    </row>
    <row r="150" spans="2:14" x14ac:dyDescent="0.25">
      <c r="B150" s="101"/>
      <c r="C150" s="101"/>
      <c r="D150" s="101"/>
      <c r="E150" s="101"/>
      <c r="F150" s="101"/>
      <c r="G150" s="101"/>
      <c r="H150" s="119"/>
      <c r="I150" s="119"/>
      <c r="J150" s="119"/>
      <c r="K150" s="119"/>
      <c r="L150" s="119"/>
      <c r="M150" s="119"/>
      <c r="N150" s="119"/>
    </row>
    <row r="151" spans="2:14" x14ac:dyDescent="0.25">
      <c r="B151" s="101"/>
      <c r="C151" s="101"/>
      <c r="D151" s="101"/>
      <c r="E151" s="101"/>
      <c r="F151" s="101"/>
      <c r="G151" s="101"/>
      <c r="H151" s="119"/>
      <c r="I151" s="119"/>
      <c r="J151" s="119"/>
      <c r="K151" s="119"/>
      <c r="L151" s="119"/>
      <c r="M151" s="119"/>
      <c r="N151" s="119"/>
    </row>
    <row r="152" spans="2:14" x14ac:dyDescent="0.25">
      <c r="B152" s="101"/>
      <c r="C152" s="101"/>
      <c r="D152" s="101"/>
      <c r="E152" s="101"/>
      <c r="F152" s="101"/>
      <c r="G152" s="101"/>
      <c r="H152" s="119"/>
      <c r="I152" s="119"/>
      <c r="J152" s="119"/>
      <c r="K152" s="119"/>
      <c r="L152" s="119"/>
      <c r="M152" s="119"/>
      <c r="N152" s="119"/>
    </row>
    <row r="153" spans="2:14" x14ac:dyDescent="0.25">
      <c r="B153" s="101"/>
      <c r="C153" s="101"/>
      <c r="D153" s="101"/>
      <c r="E153" s="101"/>
      <c r="F153" s="101"/>
      <c r="G153" s="101"/>
      <c r="H153" s="119"/>
      <c r="I153" s="119"/>
      <c r="J153" s="119"/>
      <c r="K153" s="119"/>
      <c r="L153" s="119"/>
      <c r="M153" s="119"/>
      <c r="N153" s="119"/>
    </row>
    <row r="154" spans="2:14" x14ac:dyDescent="0.25">
      <c r="B154" s="101"/>
      <c r="C154" s="101"/>
      <c r="D154" s="101"/>
      <c r="E154" s="101"/>
      <c r="F154" s="101"/>
      <c r="G154" s="101"/>
      <c r="H154" s="119"/>
      <c r="I154" s="119"/>
      <c r="J154" s="119"/>
      <c r="K154" s="119"/>
      <c r="L154" s="119"/>
      <c r="M154" s="119"/>
      <c r="N154" s="119"/>
    </row>
    <row r="155" spans="2:14" x14ac:dyDescent="0.25">
      <c r="B155" s="101"/>
      <c r="C155" s="101"/>
      <c r="D155" s="101"/>
      <c r="E155" s="101"/>
      <c r="F155" s="101"/>
      <c r="G155" s="101"/>
      <c r="H155" s="119"/>
      <c r="I155" s="119"/>
      <c r="J155" s="119"/>
      <c r="K155" s="119"/>
      <c r="L155" s="119"/>
      <c r="M155" s="119"/>
      <c r="N155" s="119"/>
    </row>
    <row r="156" spans="2:14" x14ac:dyDescent="0.25">
      <c r="B156" s="101"/>
      <c r="C156" s="101"/>
      <c r="D156" s="101"/>
      <c r="E156" s="101"/>
      <c r="F156" s="101"/>
      <c r="G156" s="101"/>
      <c r="H156" s="119"/>
      <c r="I156" s="119"/>
      <c r="J156" s="119"/>
      <c r="K156" s="119"/>
      <c r="L156" s="119"/>
      <c r="M156" s="119"/>
      <c r="N156" s="119"/>
    </row>
    <row r="157" spans="2:14" x14ac:dyDescent="0.25">
      <c r="B157" s="101"/>
      <c r="C157" s="101"/>
      <c r="D157" s="101"/>
      <c r="E157" s="101"/>
      <c r="F157" s="101"/>
      <c r="G157" s="101"/>
      <c r="H157" s="119"/>
      <c r="I157" s="119"/>
      <c r="J157" s="119"/>
      <c r="K157" s="119"/>
      <c r="L157" s="119"/>
      <c r="M157" s="119"/>
      <c r="N157" s="119"/>
    </row>
    <row r="158" spans="2:14" x14ac:dyDescent="0.25">
      <c r="B158" s="101"/>
      <c r="C158" s="101"/>
      <c r="D158" s="101"/>
      <c r="E158" s="101"/>
      <c r="F158" s="101"/>
      <c r="G158" s="101"/>
      <c r="H158" s="119"/>
      <c r="I158" s="119"/>
      <c r="J158" s="119"/>
      <c r="K158" s="119"/>
      <c r="L158" s="119"/>
      <c r="M158" s="119"/>
      <c r="N158" s="119"/>
    </row>
    <row r="159" spans="2:14" x14ac:dyDescent="0.25">
      <c r="B159" s="101"/>
      <c r="C159" s="101"/>
      <c r="D159" s="101"/>
      <c r="E159" s="101"/>
      <c r="F159" s="101"/>
      <c r="G159" s="101"/>
      <c r="H159" s="119"/>
      <c r="I159" s="119"/>
      <c r="J159" s="119"/>
      <c r="K159" s="119"/>
      <c r="L159" s="119"/>
      <c r="M159" s="119"/>
      <c r="N159" s="119"/>
    </row>
    <row r="160" spans="2:14" x14ac:dyDescent="0.25">
      <c r="B160" s="101"/>
      <c r="C160" s="101"/>
      <c r="D160" s="101"/>
      <c r="E160" s="101"/>
      <c r="F160" s="101"/>
      <c r="G160" s="101"/>
      <c r="H160" s="119"/>
      <c r="I160" s="119"/>
      <c r="J160" s="119"/>
      <c r="K160" s="119"/>
      <c r="L160" s="119"/>
      <c r="M160" s="119"/>
      <c r="N160" s="119"/>
    </row>
    <row r="161" spans="2:14" x14ac:dyDescent="0.25">
      <c r="B161" s="101"/>
      <c r="C161" s="101"/>
      <c r="D161" s="101"/>
      <c r="E161" s="101"/>
      <c r="F161" s="101"/>
      <c r="G161" s="101"/>
      <c r="H161" s="119"/>
      <c r="I161" s="119"/>
      <c r="J161" s="119"/>
      <c r="K161" s="119"/>
      <c r="L161" s="119"/>
      <c r="M161" s="119"/>
      <c r="N161" s="119"/>
    </row>
    <row r="162" spans="2:14" x14ac:dyDescent="0.25">
      <c r="B162" s="101"/>
      <c r="C162" s="101"/>
      <c r="D162" s="101"/>
      <c r="E162" s="101"/>
      <c r="F162" s="101"/>
      <c r="G162" s="101"/>
      <c r="H162" s="119"/>
      <c r="I162" s="119"/>
      <c r="J162" s="119"/>
      <c r="K162" s="119"/>
      <c r="L162" s="119"/>
      <c r="M162" s="119"/>
      <c r="N162" s="119"/>
    </row>
    <row r="163" spans="2:14" x14ac:dyDescent="0.25">
      <c r="B163" s="101"/>
      <c r="C163" s="101"/>
      <c r="D163" s="101"/>
      <c r="E163" s="101"/>
      <c r="F163" s="101"/>
      <c r="G163" s="101"/>
      <c r="H163" s="119"/>
      <c r="I163" s="119"/>
      <c r="J163" s="119"/>
      <c r="K163" s="119"/>
      <c r="L163" s="119"/>
      <c r="M163" s="119"/>
      <c r="N163" s="119"/>
    </row>
    <row r="164" spans="2:14" x14ac:dyDescent="0.25">
      <c r="B164" s="101"/>
      <c r="C164" s="101"/>
      <c r="D164" s="101"/>
      <c r="E164" s="101"/>
      <c r="F164" s="101"/>
      <c r="G164" s="101"/>
      <c r="H164" s="119"/>
      <c r="I164" s="119"/>
      <c r="J164" s="119"/>
      <c r="K164" s="119"/>
      <c r="L164" s="119"/>
      <c r="M164" s="119"/>
      <c r="N164" s="119"/>
    </row>
    <row r="165" spans="2:14" x14ac:dyDescent="0.25">
      <c r="B165" s="101"/>
      <c r="C165" s="101"/>
      <c r="D165" s="101"/>
      <c r="E165" s="101"/>
      <c r="F165" s="101"/>
      <c r="G165" s="101"/>
      <c r="H165" s="119"/>
      <c r="I165" s="119"/>
      <c r="J165" s="119"/>
      <c r="K165" s="119"/>
      <c r="L165" s="119"/>
      <c r="M165" s="119"/>
      <c r="N165" s="119"/>
    </row>
    <row r="166" spans="2:14" x14ac:dyDescent="0.25">
      <c r="B166" s="101"/>
      <c r="C166" s="101"/>
      <c r="D166" s="101"/>
      <c r="E166" s="101"/>
      <c r="F166" s="101"/>
      <c r="G166" s="101"/>
      <c r="H166" s="119"/>
      <c r="I166" s="119"/>
      <c r="J166" s="119"/>
      <c r="K166" s="119"/>
      <c r="L166" s="119"/>
      <c r="M166" s="119"/>
      <c r="N166" s="119"/>
    </row>
    <row r="167" spans="2:14" x14ac:dyDescent="0.25">
      <c r="B167" s="101"/>
      <c r="C167" s="101"/>
      <c r="D167" s="101"/>
      <c r="E167" s="101"/>
      <c r="F167" s="101"/>
      <c r="H167" s="119"/>
      <c r="I167" s="119"/>
      <c r="J167" s="119"/>
      <c r="K167" s="119"/>
      <c r="L167" s="119"/>
      <c r="M167" s="119"/>
      <c r="N167" s="119"/>
    </row>
    <row r="168" spans="2:14" x14ac:dyDescent="0.25">
      <c r="B168" s="101"/>
      <c r="C168" s="101"/>
      <c r="D168" s="101"/>
      <c r="E168" s="101"/>
      <c r="F168" s="101"/>
      <c r="H168" s="119"/>
      <c r="I168" s="119"/>
      <c r="J168" s="119"/>
      <c r="K168" s="119"/>
      <c r="L168" s="119"/>
      <c r="M168" s="119"/>
      <c r="N168" s="119"/>
    </row>
    <row r="169" spans="2:14" x14ac:dyDescent="0.25">
      <c r="B169" s="101"/>
      <c r="C169" s="101"/>
      <c r="D169" s="101"/>
      <c r="E169" s="101"/>
      <c r="F169" s="101"/>
      <c r="H169" s="119"/>
      <c r="I169" s="119"/>
      <c r="J169" s="119"/>
      <c r="K169" s="119"/>
      <c r="L169" s="119"/>
      <c r="M169" s="119"/>
      <c r="N169" s="119"/>
    </row>
    <row r="170" spans="2:14" x14ac:dyDescent="0.25">
      <c r="B170" s="101"/>
      <c r="C170" s="101"/>
      <c r="D170" s="101"/>
      <c r="E170" s="101"/>
      <c r="F170" s="101"/>
      <c r="H170" s="119"/>
      <c r="I170" s="119"/>
      <c r="J170" s="119"/>
      <c r="K170" s="119"/>
      <c r="L170" s="119"/>
      <c r="M170" s="119"/>
      <c r="N170" s="119"/>
    </row>
    <row r="171" spans="2:14" x14ac:dyDescent="0.25">
      <c r="B171" s="101"/>
      <c r="E171" s="101"/>
      <c r="F171" s="101"/>
      <c r="H171" s="119"/>
      <c r="I171" s="119"/>
      <c r="J171" s="119"/>
      <c r="K171" s="119"/>
      <c r="L171" s="119"/>
      <c r="M171" s="119"/>
      <c r="N171" s="119"/>
    </row>
    <row r="172" spans="2:14" x14ac:dyDescent="0.25">
      <c r="B172" s="101"/>
      <c r="E172" s="101"/>
      <c r="F172" s="101"/>
      <c r="H172" s="119"/>
      <c r="I172" s="119"/>
      <c r="J172" s="119"/>
      <c r="K172" s="119"/>
      <c r="L172" s="119"/>
      <c r="M172" s="119"/>
      <c r="N172" s="119"/>
    </row>
    <row r="173" spans="2:14" x14ac:dyDescent="0.25">
      <c r="B173" s="101"/>
      <c r="E173" s="101"/>
      <c r="F173" s="101"/>
      <c r="H173" s="119"/>
      <c r="I173" s="119"/>
      <c r="J173" s="119"/>
      <c r="K173" s="119"/>
      <c r="L173" s="119"/>
      <c r="M173" s="119"/>
      <c r="N173" s="119"/>
    </row>
    <row r="174" spans="2:14" x14ac:dyDescent="0.25">
      <c r="B174" s="101"/>
      <c r="E174" s="101"/>
      <c r="F174" s="101"/>
      <c r="H174" s="119"/>
      <c r="I174" s="119"/>
      <c r="J174" s="119"/>
      <c r="K174" s="119"/>
      <c r="L174" s="119"/>
      <c r="M174" s="119"/>
      <c r="N174" s="119"/>
    </row>
    <row r="175" spans="2:14" x14ac:dyDescent="0.25">
      <c r="B175" s="101"/>
      <c r="E175" s="101"/>
      <c r="F175" s="101"/>
      <c r="H175" s="119"/>
      <c r="I175" s="119"/>
      <c r="J175" s="119"/>
      <c r="K175" s="119"/>
      <c r="L175" s="119"/>
      <c r="M175" s="119"/>
      <c r="N175" s="119"/>
    </row>
    <row r="176" spans="2:14" x14ac:dyDescent="0.25">
      <c r="B176" s="101"/>
      <c r="E176" s="101"/>
      <c r="H176" s="119"/>
      <c r="I176" s="119"/>
      <c r="J176" s="119"/>
      <c r="K176" s="119"/>
      <c r="L176" s="119"/>
      <c r="M176" s="119"/>
      <c r="N176" s="119"/>
    </row>
    <row r="177" spans="2:14" x14ac:dyDescent="0.25">
      <c r="B177" s="101"/>
      <c r="E177" s="101"/>
      <c r="H177" s="119"/>
      <c r="I177" s="119"/>
      <c r="J177" s="119"/>
      <c r="K177" s="119"/>
      <c r="L177" s="119"/>
      <c r="M177" s="119"/>
      <c r="N177" s="119"/>
    </row>
    <row r="178" spans="2:14" x14ac:dyDescent="0.25">
      <c r="B178" s="101"/>
      <c r="H178" s="119"/>
      <c r="I178" s="119"/>
      <c r="J178" s="119"/>
      <c r="K178" s="119"/>
      <c r="L178" s="119"/>
      <c r="M178" s="119"/>
      <c r="N178" s="119"/>
    </row>
    <row r="179" spans="2:14" x14ac:dyDescent="0.25">
      <c r="B179" s="101"/>
      <c r="H179" s="119"/>
      <c r="I179" s="119"/>
      <c r="J179" s="119"/>
      <c r="K179" s="119"/>
      <c r="L179" s="119"/>
      <c r="M179" s="119"/>
      <c r="N179" s="119"/>
    </row>
    <row r="180" spans="2:14" x14ac:dyDescent="0.25">
      <c r="H180" s="119"/>
      <c r="I180" s="119"/>
      <c r="J180" s="119"/>
      <c r="K180" s="119"/>
      <c r="L180" s="119"/>
      <c r="M180" s="119"/>
      <c r="N180" s="119"/>
    </row>
    <row r="181" spans="2:14" x14ac:dyDescent="0.25">
      <c r="H181" s="119"/>
      <c r="I181" s="119"/>
      <c r="J181" s="119"/>
      <c r="K181" s="119"/>
      <c r="L181" s="119"/>
      <c r="M181" s="119"/>
      <c r="N181" s="119"/>
    </row>
    <row r="182" spans="2:14" x14ac:dyDescent="0.25">
      <c r="H182" s="119"/>
      <c r="I182" s="119"/>
      <c r="J182" s="119"/>
      <c r="K182" s="119"/>
      <c r="L182" s="119"/>
      <c r="M182" s="119"/>
      <c r="N182" s="119"/>
    </row>
    <row r="183" spans="2:14" x14ac:dyDescent="0.25">
      <c r="H183" s="119"/>
      <c r="I183" s="119"/>
      <c r="J183" s="119"/>
      <c r="K183" s="119"/>
      <c r="L183" s="119"/>
      <c r="M183" s="119"/>
      <c r="N183" s="119"/>
    </row>
    <row r="184" spans="2:14" x14ac:dyDescent="0.25">
      <c r="H184" s="119"/>
      <c r="I184" s="119"/>
      <c r="J184" s="119"/>
      <c r="K184" s="119"/>
      <c r="L184" s="119"/>
      <c r="M184" s="119"/>
      <c r="N184" s="119"/>
    </row>
    <row r="185" spans="2:14" x14ac:dyDescent="0.25">
      <c r="H185" s="119"/>
      <c r="I185" s="119"/>
      <c r="J185" s="119"/>
      <c r="K185" s="119"/>
      <c r="L185" s="119"/>
      <c r="M185" s="119"/>
      <c r="N185" s="119"/>
    </row>
    <row r="186" spans="2:14" x14ac:dyDescent="0.25">
      <c r="H186" s="119"/>
      <c r="I186" s="119"/>
      <c r="J186" s="119"/>
      <c r="K186" s="119"/>
      <c r="L186" s="119"/>
      <c r="M186" s="119"/>
      <c r="N186" s="119"/>
    </row>
    <row r="187" spans="2:14" x14ac:dyDescent="0.25">
      <c r="H187" s="119"/>
      <c r="I187" s="119"/>
      <c r="J187" s="119"/>
      <c r="K187" s="119"/>
      <c r="L187" s="119"/>
      <c r="M187" s="119"/>
      <c r="N187" s="119"/>
    </row>
    <row r="188" spans="2:14" x14ac:dyDescent="0.25">
      <c r="H188" s="119"/>
      <c r="I188" s="119"/>
      <c r="J188" s="119"/>
      <c r="K188" s="119"/>
      <c r="L188" s="119"/>
      <c r="M188" s="119"/>
      <c r="N188" s="119"/>
    </row>
    <row r="189" spans="2:14" x14ac:dyDescent="0.25">
      <c r="H189" s="119"/>
      <c r="I189" s="119"/>
      <c r="J189" s="119"/>
      <c r="K189" s="119"/>
      <c r="L189" s="119"/>
      <c r="M189" s="119"/>
      <c r="N189" s="119"/>
    </row>
    <row r="190" spans="2:14" x14ac:dyDescent="0.25">
      <c r="H190" s="119"/>
      <c r="I190" s="119"/>
      <c r="J190" s="119"/>
      <c r="K190" s="119"/>
      <c r="L190" s="119"/>
      <c r="M190" s="119"/>
      <c r="N190" s="119"/>
    </row>
    <row r="191" spans="2:14" x14ac:dyDescent="0.25">
      <c r="H191" s="119"/>
      <c r="I191" s="119"/>
      <c r="J191" s="119"/>
      <c r="K191" s="119"/>
      <c r="L191" s="119"/>
      <c r="M191" s="119"/>
      <c r="N191" s="119"/>
    </row>
    <row r="192" spans="2:14" x14ac:dyDescent="0.25">
      <c r="H192" s="119"/>
      <c r="I192" s="119"/>
      <c r="J192" s="119"/>
      <c r="K192" s="119"/>
      <c r="L192" s="119"/>
      <c r="M192" s="119"/>
      <c r="N192" s="119"/>
    </row>
    <row r="193" spans="8:14" x14ac:dyDescent="0.25">
      <c r="H193" s="119"/>
      <c r="I193" s="119"/>
      <c r="J193" s="119"/>
      <c r="K193" s="119"/>
      <c r="L193" s="119"/>
      <c r="M193" s="119"/>
      <c r="N193" s="119"/>
    </row>
    <row r="194" spans="8:14" x14ac:dyDescent="0.25">
      <c r="H194" s="119"/>
      <c r="I194" s="119"/>
      <c r="J194" s="119"/>
      <c r="K194" s="119"/>
      <c r="L194" s="119"/>
      <c r="M194" s="119"/>
      <c r="N194" s="119"/>
    </row>
    <row r="195" spans="8:14" x14ac:dyDescent="0.25">
      <c r="H195" s="119"/>
      <c r="I195" s="119"/>
      <c r="J195" s="119"/>
      <c r="K195" s="119"/>
      <c r="L195" s="119"/>
      <c r="M195" s="119"/>
      <c r="N195" s="119"/>
    </row>
    <row r="196" spans="8:14" x14ac:dyDescent="0.25">
      <c r="H196" s="119"/>
      <c r="I196" s="119"/>
      <c r="J196" s="119"/>
      <c r="K196" s="119"/>
      <c r="L196" s="119"/>
      <c r="M196" s="119"/>
      <c r="N196" s="119"/>
    </row>
    <row r="197" spans="8:14" x14ac:dyDescent="0.25">
      <c r="H197" s="119"/>
      <c r="I197" s="119"/>
      <c r="J197" s="119"/>
      <c r="K197" s="119"/>
      <c r="L197" s="119"/>
      <c r="M197" s="119"/>
      <c r="N197" s="119"/>
    </row>
    <row r="198" spans="8:14" x14ac:dyDescent="0.25">
      <c r="H198" s="119"/>
      <c r="I198" s="119"/>
      <c r="J198" s="119"/>
      <c r="K198" s="119"/>
      <c r="L198" s="119"/>
      <c r="M198" s="119"/>
      <c r="N198" s="119"/>
    </row>
    <row r="199" spans="8:14" x14ac:dyDescent="0.25">
      <c r="H199" s="119"/>
      <c r="I199" s="119"/>
      <c r="J199" s="119"/>
      <c r="K199" s="119"/>
      <c r="L199" s="119"/>
      <c r="M199" s="119"/>
      <c r="N199" s="119"/>
    </row>
    <row r="200" spans="8:14" x14ac:dyDescent="0.25">
      <c r="H200" s="119"/>
      <c r="I200" s="119"/>
      <c r="J200" s="119"/>
      <c r="K200" s="119"/>
      <c r="L200" s="119"/>
      <c r="M200" s="119"/>
      <c r="N200" s="119"/>
    </row>
    <row r="201" spans="8:14" x14ac:dyDescent="0.25">
      <c r="H201" s="119"/>
      <c r="I201" s="119"/>
      <c r="J201" s="119"/>
      <c r="K201" s="119"/>
      <c r="L201" s="119"/>
      <c r="M201" s="119"/>
      <c r="N201" s="119"/>
    </row>
    <row r="202" spans="8:14" x14ac:dyDescent="0.25">
      <c r="H202" s="119"/>
      <c r="I202" s="119"/>
      <c r="J202" s="119"/>
      <c r="K202" s="119"/>
      <c r="L202" s="119"/>
      <c r="M202" s="119"/>
      <c r="N202" s="119"/>
    </row>
    <row r="203" spans="8:14" x14ac:dyDescent="0.25">
      <c r="H203" s="119"/>
      <c r="I203" s="119"/>
      <c r="J203" s="119"/>
      <c r="K203" s="119"/>
      <c r="L203" s="119"/>
      <c r="M203" s="119"/>
      <c r="N203" s="119"/>
    </row>
    <row r="204" spans="8:14" x14ac:dyDescent="0.25">
      <c r="H204" s="119"/>
      <c r="I204" s="119"/>
      <c r="J204" s="119"/>
      <c r="K204" s="119"/>
      <c r="L204" s="119"/>
      <c r="M204" s="119"/>
      <c r="N204" s="119"/>
    </row>
    <row r="205" spans="8:14" x14ac:dyDescent="0.25">
      <c r="H205" s="119"/>
      <c r="I205" s="119"/>
      <c r="J205" s="119"/>
      <c r="K205" s="119"/>
      <c r="L205" s="119"/>
      <c r="M205" s="119"/>
      <c r="N205" s="119"/>
    </row>
    <row r="206" spans="8:14" x14ac:dyDescent="0.25">
      <c r="H206" s="119"/>
      <c r="I206" s="119"/>
      <c r="J206" s="119"/>
      <c r="K206" s="119"/>
      <c r="L206" s="119"/>
      <c r="M206" s="119"/>
      <c r="N206" s="119"/>
    </row>
    <row r="207" spans="8:14" x14ac:dyDescent="0.25">
      <c r="H207" s="119"/>
      <c r="I207" s="119"/>
      <c r="J207" s="119"/>
      <c r="K207" s="119"/>
      <c r="L207" s="119"/>
      <c r="M207" s="119"/>
      <c r="N207" s="119"/>
    </row>
    <row r="208" spans="8:14" x14ac:dyDescent="0.25">
      <c r="H208" s="119"/>
      <c r="I208" s="119"/>
      <c r="J208" s="119"/>
      <c r="K208" s="119"/>
      <c r="L208" s="119"/>
      <c r="M208" s="119"/>
      <c r="N208" s="119"/>
    </row>
    <row r="209" spans="8:14" x14ac:dyDescent="0.25">
      <c r="H209" s="119"/>
      <c r="I209" s="119"/>
      <c r="J209" s="119"/>
      <c r="K209" s="119"/>
      <c r="L209" s="119"/>
      <c r="M209" s="119"/>
      <c r="N209" s="119"/>
    </row>
    <row r="210" spans="8:14" x14ac:dyDescent="0.25">
      <c r="H210" s="119"/>
      <c r="I210" s="119"/>
      <c r="J210" s="119"/>
      <c r="K210" s="119"/>
      <c r="L210" s="119"/>
      <c r="M210" s="119"/>
      <c r="N210" s="119"/>
    </row>
    <row r="211" spans="8:14" x14ac:dyDescent="0.25">
      <c r="H211" s="119"/>
      <c r="I211" s="119"/>
      <c r="J211" s="119"/>
      <c r="K211" s="119"/>
      <c r="L211" s="119"/>
      <c r="M211" s="119"/>
      <c r="N211" s="119"/>
    </row>
    <row r="212" spans="8:14" x14ac:dyDescent="0.25">
      <c r="H212" s="119"/>
      <c r="I212" s="119"/>
      <c r="J212" s="119"/>
      <c r="K212" s="119"/>
      <c r="L212" s="119"/>
      <c r="M212" s="119"/>
      <c r="N212" s="119"/>
    </row>
    <row r="213" spans="8:14" x14ac:dyDescent="0.25">
      <c r="H213" s="119"/>
      <c r="I213" s="119"/>
      <c r="J213" s="119"/>
      <c r="K213" s="119"/>
      <c r="L213" s="119"/>
      <c r="M213" s="119"/>
      <c r="N213" s="119"/>
    </row>
    <row r="214" spans="8:14" x14ac:dyDescent="0.25">
      <c r="H214" s="119"/>
      <c r="I214" s="119"/>
      <c r="J214" s="119"/>
      <c r="K214" s="119"/>
      <c r="L214" s="119"/>
      <c r="M214" s="119"/>
      <c r="N214" s="119"/>
    </row>
    <row r="215" spans="8:14" x14ac:dyDescent="0.25">
      <c r="H215" s="119"/>
      <c r="I215" s="119"/>
      <c r="J215" s="119"/>
      <c r="K215" s="119"/>
      <c r="L215" s="119"/>
      <c r="M215" s="119"/>
      <c r="N215" s="119"/>
    </row>
    <row r="216" spans="8:14" x14ac:dyDescent="0.25">
      <c r="H216" s="119"/>
      <c r="I216" s="119"/>
      <c r="J216" s="119"/>
      <c r="K216" s="119"/>
      <c r="L216" s="119"/>
      <c r="M216" s="119"/>
      <c r="N216" s="119"/>
    </row>
    <row r="217" spans="8:14" x14ac:dyDescent="0.25">
      <c r="H217" s="119"/>
      <c r="I217" s="119"/>
      <c r="J217" s="119"/>
      <c r="K217" s="119"/>
      <c r="L217" s="119"/>
      <c r="M217" s="119"/>
      <c r="N217" s="119"/>
    </row>
    <row r="218" spans="8:14" x14ac:dyDescent="0.25">
      <c r="H218" s="119"/>
      <c r="I218" s="119"/>
      <c r="J218" s="119"/>
      <c r="K218" s="119"/>
      <c r="L218" s="119"/>
      <c r="M218" s="119"/>
      <c r="N218" s="119"/>
    </row>
    <row r="219" spans="8:14" x14ac:dyDescent="0.25">
      <c r="H219" s="119"/>
      <c r="I219" s="119"/>
      <c r="J219" s="120"/>
      <c r="K219" s="120"/>
    </row>
  </sheetData>
  <sheetProtection password="C760" sheet="1" objects="1" scenarios="1" pivotTables="0"/>
  <phoneticPr fontId="6" type="noConversion"/>
  <conditionalFormatting sqref="K12:K21 K24:K32 K35:K42 K45:K49 O12:O21 O24:O32 O35:O42 O45:O49">
    <cfRule type="expression" dxfId="198" priority="7">
      <formula>$D$29="1 Year"</formula>
    </cfRule>
  </conditionalFormatting>
  <conditionalFormatting sqref="L12:L21 L24:L32 L35:L42 L45:L49 P12:P21 P24:P32 P35:P42 P45:P49">
    <cfRule type="expression" dxfId="197" priority="3">
      <formula>$D$29="2 Years"</formula>
    </cfRule>
  </conditionalFormatting>
  <conditionalFormatting sqref="M12:M21 M24:M32 M35:M42 M45:M49 Q12:Q21 Q24:Q32 Q35:Q42 Q45:Q49">
    <cfRule type="expression" dxfId="196" priority="1">
      <formula>$D$29="3 Years"</formula>
    </cfRule>
  </conditionalFormatting>
  <dataValidations count="5">
    <dataValidation type="list" allowBlank="1" showInputMessage="1" showErrorMessage="1" errorTitle="Change data" error="You need to select (+) or (-) to indicate whether Internet Gateway needs to be protected." sqref="D16:D17">
      <formula1>"+,-"</formula1>
    </dataValidation>
    <dataValidation type="list" allowBlank="1" showInputMessage="1" showErrorMessage="1" sqref="D31">
      <formula1>"Excl.VAT,Incl.VAT"</formula1>
    </dataValidation>
    <dataValidation type="list" allowBlank="1" showInputMessage="1" showErrorMessage="1" sqref="D28">
      <formula1>PSLicenseType</formula1>
    </dataValidation>
    <dataValidation type="list" allowBlank="1" showInputMessage="1" showErrorMessage="1" sqref="D29">
      <formula1>PSTerm</formula1>
    </dataValidation>
    <dataValidation type="decimal" operator="notEqual" allowBlank="1" showInputMessage="1" showErrorMessage="1" sqref="P3">
      <formula1>0</formula1>
    </dataValidation>
  </dataValidations>
  <pageMargins left="0.59055118110236227" right="0" top="0.59055118110236227" bottom="0.98425196850393704" header="0.51181102362204722" footer="0.51181102362204722"/>
  <pageSetup paperSize="9" orientation="landscape" r:id="rId1"/>
  <headerFooter alignWithMargins="0"/>
  <drawing r:id="rId2"/>
  <legacyDrawing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 enableFormatConditionsCalculation="0">
    <tabColor indexed="42"/>
  </sheetPr>
  <dimension ref="A1:F106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8.5703125" style="28" hidden="1" customWidth="1"/>
    <col min="3" max="3" width="49.85546875" style="28" customWidth="1"/>
    <col min="4" max="4" width="15.140625" style="87" hidden="1" customWidth="1"/>
    <col min="5" max="5" width="46.5703125" style="87" bestFit="1" customWidth="1"/>
    <col min="6" max="6" width="15.140625" style="87" hidden="1" customWidth="1"/>
    <col min="7" max="16384" width="9.140625" style="25"/>
  </cols>
  <sheetData>
    <row r="1" spans="1:6" s="4" customFormat="1" ht="7.5" customHeight="1" x14ac:dyDescent="0.2">
      <c r="A1" s="1"/>
      <c r="B1" s="1"/>
      <c r="C1" s="1"/>
      <c r="D1" s="2"/>
      <c r="E1" s="2"/>
      <c r="F1" s="2"/>
    </row>
    <row r="2" spans="1:6" s="4" customFormat="1" ht="13.5" customHeight="1" x14ac:dyDescent="0.2">
      <c r="A2" s="5"/>
      <c r="B2" s="47"/>
      <c r="C2" s="140"/>
      <c r="D2" s="140"/>
      <c r="E2" s="140"/>
      <c r="F2" s="47"/>
    </row>
    <row r="3" spans="1:6" s="4" customFormat="1" ht="13.5" customHeight="1" x14ac:dyDescent="0.2">
      <c r="A3" s="5"/>
      <c r="B3" s="47"/>
      <c r="C3" s="140"/>
      <c r="D3" s="140"/>
      <c r="E3" s="140"/>
      <c r="F3" s="47"/>
    </row>
    <row r="4" spans="1:6" s="4" customFormat="1" ht="12.75" customHeight="1" x14ac:dyDescent="0.2">
      <c r="A4" s="5"/>
      <c r="B4" s="47"/>
      <c r="C4" s="140"/>
      <c r="D4" s="140"/>
      <c r="E4" s="140"/>
      <c r="F4" s="47"/>
    </row>
    <row r="5" spans="1:6" s="4" customFormat="1" ht="4.5" customHeight="1" x14ac:dyDescent="0.2">
      <c r="A5" s="5"/>
      <c r="B5" s="5"/>
      <c r="C5" s="5"/>
      <c r="D5" s="5"/>
      <c r="E5" s="5"/>
      <c r="F5" s="5"/>
    </row>
    <row r="6" spans="1:6" s="6" customFormat="1" ht="3.75" customHeight="1" x14ac:dyDescent="0.25">
      <c r="B6" s="29"/>
      <c r="C6" s="29"/>
      <c r="D6" s="85"/>
      <c r="E6" s="85"/>
      <c r="F6" s="85"/>
    </row>
    <row r="7" spans="1:6" s="6" customFormat="1" ht="10.5" customHeight="1" x14ac:dyDescent="0.25">
      <c r="B7" s="31"/>
      <c r="C7" s="69" t="str">
        <f ca="1">CONCATENATE("Price List applicable for ",Data!A9,". Effective from ",Data!A11,". ")</f>
        <v xml:space="preserve">Price List applicable for Russian Federation. Effective from April 1st 2014. </v>
      </c>
      <c r="D7" s="86"/>
      <c r="E7" s="86"/>
      <c r="F7" s="86"/>
    </row>
    <row r="8" spans="1:6" s="6" customFormat="1" ht="10.5" customHeight="1" x14ac:dyDescent="0.25">
      <c r="B8" s="31"/>
      <c r="C8" s="65" t="str">
        <f ca="1">CONCATENATE(Data!A5,". ",Data!A7)</f>
        <v>Kaspersky Lab. 10 Geroev Panfilovtsev St. Moscow, 125363. sales@kaspersky.com</v>
      </c>
      <c r="D8" s="86"/>
      <c r="E8" s="86"/>
      <c r="F8" s="86"/>
    </row>
    <row r="9" spans="1:6" s="32" customFormat="1" x14ac:dyDescent="0.25">
      <c r="B9" s="297" t="s">
        <v>257</v>
      </c>
      <c r="C9" s="288"/>
      <c r="D9" s="288"/>
      <c r="E9" s="288"/>
      <c r="F9" s="300"/>
    </row>
    <row r="10" spans="1:6" s="32" customFormat="1" x14ac:dyDescent="0.25">
      <c r="B10" s="307" t="s">
        <v>130</v>
      </c>
      <c r="C10" s="32" t="s">
        <v>131</v>
      </c>
      <c r="D10" s="273" t="s">
        <v>129</v>
      </c>
      <c r="E10" s="305" t="s">
        <v>242</v>
      </c>
      <c r="F10" s="262" t="s">
        <v>263</v>
      </c>
    </row>
    <row r="11" spans="1:6" x14ac:dyDescent="0.25">
      <c r="B11" s="26">
        <v>4025</v>
      </c>
      <c r="C11" s="261" t="s">
        <v>2263</v>
      </c>
      <c r="D11" s="261" t="s">
        <v>33</v>
      </c>
      <c r="E11" s="296" t="s">
        <v>365</v>
      </c>
      <c r="F11" s="298">
        <v>0</v>
      </c>
    </row>
    <row r="12" spans="1:6" x14ac:dyDescent="0.25">
      <c r="B12" s="266"/>
      <c r="C12" s="265"/>
      <c r="D12" s="265"/>
      <c r="E12" s="296" t="s">
        <v>373</v>
      </c>
      <c r="F12" s="298">
        <v>0</v>
      </c>
    </row>
    <row r="13" spans="1:6" x14ac:dyDescent="0.25">
      <c r="B13" s="267">
        <v>4151</v>
      </c>
      <c r="C13" s="261" t="s">
        <v>2264</v>
      </c>
      <c r="D13" s="261" t="s">
        <v>33</v>
      </c>
      <c r="E13" s="294" t="s">
        <v>345</v>
      </c>
      <c r="F13" s="299">
        <v>0</v>
      </c>
    </row>
    <row r="14" spans="1:6" x14ac:dyDescent="0.25">
      <c r="B14" s="267">
        <v>4221</v>
      </c>
      <c r="C14" s="261" t="s">
        <v>2265</v>
      </c>
      <c r="D14" s="261" t="s">
        <v>255</v>
      </c>
      <c r="E14" s="294" t="s">
        <v>301</v>
      </c>
      <c r="F14" s="299">
        <v>0</v>
      </c>
    </row>
    <row r="15" spans="1:6" x14ac:dyDescent="0.25">
      <c r="B15" s="267">
        <v>4231</v>
      </c>
      <c r="C15" s="261" t="s">
        <v>2424</v>
      </c>
      <c r="D15" s="261" t="s">
        <v>255</v>
      </c>
      <c r="E15" s="294" t="s">
        <v>369</v>
      </c>
      <c r="F15" s="299">
        <v>0</v>
      </c>
    </row>
    <row r="16" spans="1:6" x14ac:dyDescent="0.25">
      <c r="B16" s="266"/>
      <c r="C16" s="265"/>
      <c r="D16" s="265"/>
      <c r="E16" s="296" t="s">
        <v>6</v>
      </c>
      <c r="F16" s="298">
        <v>0</v>
      </c>
    </row>
    <row r="17" spans="2:6" x14ac:dyDescent="0.25">
      <c r="B17" s="266"/>
      <c r="C17" s="265"/>
      <c r="D17" s="265"/>
      <c r="E17" s="296" t="s">
        <v>225</v>
      </c>
      <c r="F17" s="298">
        <v>0</v>
      </c>
    </row>
    <row r="18" spans="2:6" x14ac:dyDescent="0.25">
      <c r="B18" s="266"/>
      <c r="C18" s="265"/>
      <c r="D18" s="265"/>
      <c r="E18" s="296" t="s">
        <v>306</v>
      </c>
      <c r="F18" s="298">
        <v>0</v>
      </c>
    </row>
    <row r="19" spans="2:6" x14ac:dyDescent="0.25">
      <c r="B19" s="266"/>
      <c r="C19" s="265"/>
      <c r="D19" s="265"/>
      <c r="E19" s="296" t="s">
        <v>137</v>
      </c>
      <c r="F19" s="298">
        <v>0</v>
      </c>
    </row>
    <row r="20" spans="2:6" x14ac:dyDescent="0.25">
      <c r="B20" s="267">
        <v>4251</v>
      </c>
      <c r="C20" s="261" t="s">
        <v>2266</v>
      </c>
      <c r="D20" s="261" t="s">
        <v>33</v>
      </c>
      <c r="E20" s="294" t="s">
        <v>345</v>
      </c>
      <c r="F20" s="299">
        <v>0</v>
      </c>
    </row>
    <row r="21" spans="2:6" x14ac:dyDescent="0.25">
      <c r="B21" s="267">
        <v>4313</v>
      </c>
      <c r="C21" s="261" t="s">
        <v>2259</v>
      </c>
      <c r="D21" s="261" t="s">
        <v>256</v>
      </c>
      <c r="E21" s="294" t="s">
        <v>445</v>
      </c>
      <c r="F21" s="299">
        <v>0</v>
      </c>
    </row>
    <row r="22" spans="2:6" x14ac:dyDescent="0.25">
      <c r="B22" s="266"/>
      <c r="C22" s="265"/>
      <c r="D22" s="265"/>
      <c r="E22" s="296" t="s">
        <v>8</v>
      </c>
      <c r="F22" s="298">
        <v>0</v>
      </c>
    </row>
    <row r="23" spans="2:6" x14ac:dyDescent="0.25">
      <c r="B23" s="266"/>
      <c r="C23" s="265"/>
      <c r="D23" s="265"/>
      <c r="E23" s="296" t="s">
        <v>7</v>
      </c>
      <c r="F23" s="298">
        <v>0</v>
      </c>
    </row>
    <row r="24" spans="2:6" x14ac:dyDescent="0.25">
      <c r="B24" s="267">
        <v>4323</v>
      </c>
      <c r="C24" s="261" t="s">
        <v>2291</v>
      </c>
      <c r="D24" s="261" t="s">
        <v>309</v>
      </c>
      <c r="E24" s="294" t="s">
        <v>310</v>
      </c>
      <c r="F24" s="299">
        <v>0</v>
      </c>
    </row>
    <row r="25" spans="2:6" x14ac:dyDescent="0.25">
      <c r="B25" s="267">
        <v>4413</v>
      </c>
      <c r="C25" s="261" t="s">
        <v>2260</v>
      </c>
      <c r="D25" s="261" t="s">
        <v>256</v>
      </c>
      <c r="E25" s="294" t="s">
        <v>10</v>
      </c>
      <c r="F25" s="299">
        <v>0</v>
      </c>
    </row>
    <row r="26" spans="2:6" x14ac:dyDescent="0.25">
      <c r="B26" s="266"/>
      <c r="C26" s="265"/>
      <c r="D26" s="265"/>
      <c r="E26" s="296" t="s">
        <v>9</v>
      </c>
      <c r="F26" s="298">
        <v>0</v>
      </c>
    </row>
    <row r="27" spans="2:6" x14ac:dyDescent="0.25">
      <c r="B27" s="266"/>
      <c r="C27" s="265"/>
      <c r="D27" s="265"/>
      <c r="E27" s="296" t="s">
        <v>138</v>
      </c>
      <c r="F27" s="298">
        <v>0</v>
      </c>
    </row>
    <row r="28" spans="2:6" x14ac:dyDescent="0.25">
      <c r="B28" s="267">
        <v>4551</v>
      </c>
      <c r="C28" s="261" t="s">
        <v>2261</v>
      </c>
      <c r="D28" s="261" t="s">
        <v>33</v>
      </c>
      <c r="E28" s="294" t="s">
        <v>345</v>
      </c>
      <c r="F28" s="299">
        <v>0</v>
      </c>
    </row>
    <row r="29" spans="2:6" x14ac:dyDescent="0.25">
      <c r="B29" s="267">
        <v>4713</v>
      </c>
      <c r="C29" s="261" t="s">
        <v>2262</v>
      </c>
      <c r="D29" s="261" t="s">
        <v>256</v>
      </c>
      <c r="E29" s="294" t="s">
        <v>446</v>
      </c>
      <c r="F29" s="299">
        <v>0</v>
      </c>
    </row>
    <row r="30" spans="2:6" x14ac:dyDescent="0.25">
      <c r="B30" s="267">
        <v>4861</v>
      </c>
      <c r="C30" s="261" t="s">
        <v>2255</v>
      </c>
      <c r="D30" s="261" t="s">
        <v>253</v>
      </c>
      <c r="E30" s="294" t="s">
        <v>254</v>
      </c>
      <c r="F30" s="299">
        <v>0</v>
      </c>
    </row>
    <row r="31" spans="2:6" x14ac:dyDescent="0.25">
      <c r="B31" s="266"/>
      <c r="C31" s="265"/>
      <c r="D31" s="265"/>
      <c r="E31" s="296" t="s">
        <v>305</v>
      </c>
      <c r="F31" s="298">
        <v>0</v>
      </c>
    </row>
    <row r="32" spans="2:6" x14ac:dyDescent="0.25">
      <c r="B32" s="266"/>
      <c r="C32" s="265"/>
      <c r="D32" s="265"/>
      <c r="E32" s="296" t="s">
        <v>368</v>
      </c>
      <c r="F32" s="298">
        <v>0</v>
      </c>
    </row>
    <row r="33" spans="2:6" x14ac:dyDescent="0.25">
      <c r="B33" s="266"/>
      <c r="C33" s="265"/>
      <c r="D33" s="265"/>
      <c r="E33" s="296" t="s">
        <v>366</v>
      </c>
      <c r="F33" s="298">
        <v>0</v>
      </c>
    </row>
    <row r="34" spans="2:6" x14ac:dyDescent="0.25">
      <c r="B34" s="266"/>
      <c r="C34" s="265"/>
      <c r="D34" s="265"/>
      <c r="E34" s="296" t="s">
        <v>274</v>
      </c>
      <c r="F34" s="298">
        <v>0</v>
      </c>
    </row>
    <row r="35" spans="2:6" x14ac:dyDescent="0.25">
      <c r="B35" s="267">
        <v>4863</v>
      </c>
      <c r="C35" s="261" t="s">
        <v>2256</v>
      </c>
      <c r="D35" s="261" t="s">
        <v>253</v>
      </c>
      <c r="E35" s="294" t="s">
        <v>254</v>
      </c>
      <c r="F35" s="299">
        <v>0</v>
      </c>
    </row>
    <row r="36" spans="2:6" x14ac:dyDescent="0.25">
      <c r="B36" s="266"/>
      <c r="C36" s="265"/>
      <c r="D36" s="265"/>
      <c r="E36" s="296" t="s">
        <v>305</v>
      </c>
      <c r="F36" s="298">
        <v>0</v>
      </c>
    </row>
    <row r="37" spans="2:6" x14ac:dyDescent="0.25">
      <c r="B37" s="266"/>
      <c r="C37" s="265"/>
      <c r="D37" s="265"/>
      <c r="E37" s="296" t="s">
        <v>368</v>
      </c>
      <c r="F37" s="298">
        <v>0</v>
      </c>
    </row>
    <row r="38" spans="2:6" x14ac:dyDescent="0.25">
      <c r="B38" s="266"/>
      <c r="C38" s="265"/>
      <c r="D38" s="265"/>
      <c r="E38" s="296" t="s">
        <v>369</v>
      </c>
      <c r="F38" s="298">
        <v>0</v>
      </c>
    </row>
    <row r="39" spans="2:6" x14ac:dyDescent="0.25">
      <c r="B39" s="266"/>
      <c r="C39" s="265"/>
      <c r="D39" s="265"/>
      <c r="E39" s="296" t="s">
        <v>6</v>
      </c>
      <c r="F39" s="298">
        <v>0</v>
      </c>
    </row>
    <row r="40" spans="2:6" x14ac:dyDescent="0.25">
      <c r="B40" s="266"/>
      <c r="C40" s="265"/>
      <c r="D40" s="265"/>
      <c r="E40" s="296" t="s">
        <v>225</v>
      </c>
      <c r="F40" s="298">
        <v>0</v>
      </c>
    </row>
    <row r="41" spans="2:6" x14ac:dyDescent="0.25">
      <c r="B41" s="266"/>
      <c r="C41" s="265"/>
      <c r="D41" s="265"/>
      <c r="E41" s="296" t="s">
        <v>306</v>
      </c>
      <c r="F41" s="298">
        <v>0</v>
      </c>
    </row>
    <row r="42" spans="2:6" x14ac:dyDescent="0.25">
      <c r="B42" s="266"/>
      <c r="C42" s="265"/>
      <c r="D42" s="265"/>
      <c r="E42" s="296" t="s">
        <v>365</v>
      </c>
      <c r="F42" s="298">
        <v>0</v>
      </c>
    </row>
    <row r="43" spans="2:6" x14ac:dyDescent="0.25">
      <c r="B43" s="266"/>
      <c r="C43" s="265"/>
      <c r="D43" s="265"/>
      <c r="E43" s="296" t="s">
        <v>366</v>
      </c>
      <c r="F43" s="298">
        <v>0</v>
      </c>
    </row>
    <row r="44" spans="2:6" x14ac:dyDescent="0.25">
      <c r="B44" s="266"/>
      <c r="C44" s="265"/>
      <c r="D44" s="265"/>
      <c r="E44" s="296" t="s">
        <v>137</v>
      </c>
      <c r="F44" s="298">
        <v>0</v>
      </c>
    </row>
    <row r="45" spans="2:6" x14ac:dyDescent="0.25">
      <c r="B45" s="266"/>
      <c r="C45" s="265"/>
      <c r="D45" s="265"/>
      <c r="E45" s="296" t="s">
        <v>274</v>
      </c>
      <c r="F45" s="298">
        <v>0</v>
      </c>
    </row>
    <row r="46" spans="2:6" x14ac:dyDescent="0.25">
      <c r="B46" s="266"/>
      <c r="C46" s="265"/>
      <c r="D46" s="265"/>
      <c r="E46" s="296" t="s">
        <v>373</v>
      </c>
      <c r="F46" s="298">
        <v>0</v>
      </c>
    </row>
    <row r="47" spans="2:6" x14ac:dyDescent="0.25">
      <c r="B47" s="267">
        <v>4867</v>
      </c>
      <c r="C47" s="261" t="s">
        <v>2257</v>
      </c>
      <c r="D47" s="261" t="s">
        <v>253</v>
      </c>
      <c r="E47" s="294" t="s">
        <v>254</v>
      </c>
      <c r="F47" s="299">
        <v>0</v>
      </c>
    </row>
    <row r="48" spans="2:6" x14ac:dyDescent="0.25">
      <c r="B48" s="266"/>
      <c r="C48" s="265"/>
      <c r="D48" s="265"/>
      <c r="E48" s="296" t="s">
        <v>305</v>
      </c>
      <c r="F48" s="298">
        <v>0</v>
      </c>
    </row>
    <row r="49" spans="2:6" x14ac:dyDescent="0.25">
      <c r="B49" s="266"/>
      <c r="C49" s="265"/>
      <c r="D49" s="265"/>
      <c r="E49" s="296" t="s">
        <v>368</v>
      </c>
      <c r="F49" s="298">
        <v>0</v>
      </c>
    </row>
    <row r="50" spans="2:6" x14ac:dyDescent="0.25">
      <c r="B50" s="266"/>
      <c r="C50" s="265"/>
      <c r="D50" s="265"/>
      <c r="E50" s="296" t="s">
        <v>369</v>
      </c>
      <c r="F50" s="298">
        <v>0</v>
      </c>
    </row>
    <row r="51" spans="2:6" x14ac:dyDescent="0.25">
      <c r="B51" s="266"/>
      <c r="C51" s="265"/>
      <c r="D51" s="265"/>
      <c r="E51" s="296" t="s">
        <v>6</v>
      </c>
      <c r="F51" s="298">
        <v>0</v>
      </c>
    </row>
    <row r="52" spans="2:6" x14ac:dyDescent="0.25">
      <c r="B52" s="266"/>
      <c r="C52" s="265"/>
      <c r="D52" s="265"/>
      <c r="E52" s="296" t="s">
        <v>225</v>
      </c>
      <c r="F52" s="298">
        <v>0</v>
      </c>
    </row>
    <row r="53" spans="2:6" x14ac:dyDescent="0.25">
      <c r="B53" s="266"/>
      <c r="C53" s="265"/>
      <c r="D53" s="265"/>
      <c r="E53" s="296" t="s">
        <v>306</v>
      </c>
      <c r="F53" s="298">
        <v>0</v>
      </c>
    </row>
    <row r="54" spans="2:6" x14ac:dyDescent="0.25">
      <c r="B54" s="266"/>
      <c r="C54" s="265"/>
      <c r="D54" s="265"/>
      <c r="E54" s="296" t="s">
        <v>365</v>
      </c>
      <c r="F54" s="298">
        <v>0</v>
      </c>
    </row>
    <row r="55" spans="2:6" x14ac:dyDescent="0.25">
      <c r="B55" s="266"/>
      <c r="C55" s="265"/>
      <c r="D55" s="265"/>
      <c r="E55" s="296" t="s">
        <v>366</v>
      </c>
      <c r="F55" s="298">
        <v>0</v>
      </c>
    </row>
    <row r="56" spans="2:6" x14ac:dyDescent="0.25">
      <c r="B56" s="266"/>
      <c r="C56" s="265"/>
      <c r="D56" s="265"/>
      <c r="E56" s="296" t="s">
        <v>137</v>
      </c>
      <c r="F56" s="298">
        <v>0</v>
      </c>
    </row>
    <row r="57" spans="2:6" x14ac:dyDescent="0.25">
      <c r="B57" s="266"/>
      <c r="C57" s="265"/>
      <c r="D57" s="265"/>
      <c r="E57" s="296" t="s">
        <v>274</v>
      </c>
      <c r="F57" s="298">
        <v>0</v>
      </c>
    </row>
    <row r="58" spans="2:6" x14ac:dyDescent="0.25">
      <c r="B58" s="266"/>
      <c r="C58" s="265"/>
      <c r="D58" s="265"/>
      <c r="E58" s="296" t="s">
        <v>373</v>
      </c>
      <c r="F58" s="298">
        <v>0</v>
      </c>
    </row>
    <row r="59" spans="2:6" x14ac:dyDescent="0.25">
      <c r="B59" s="266"/>
      <c r="C59" s="265"/>
      <c r="D59" s="265"/>
      <c r="E59" s="296" t="s">
        <v>371</v>
      </c>
      <c r="F59" s="298">
        <v>0</v>
      </c>
    </row>
    <row r="60" spans="2:6" x14ac:dyDescent="0.25">
      <c r="B60" s="267">
        <v>4869</v>
      </c>
      <c r="C60" s="261" t="s">
        <v>2258</v>
      </c>
      <c r="D60" s="261" t="s">
        <v>253</v>
      </c>
      <c r="E60" s="294" t="s">
        <v>254</v>
      </c>
      <c r="F60" s="299">
        <v>0</v>
      </c>
    </row>
    <row r="61" spans="2:6" x14ac:dyDescent="0.25">
      <c r="B61" s="266"/>
      <c r="C61" s="265"/>
      <c r="D61" s="265"/>
      <c r="E61" s="296" t="s">
        <v>305</v>
      </c>
      <c r="F61" s="298">
        <v>0</v>
      </c>
    </row>
    <row r="62" spans="2:6" x14ac:dyDescent="0.25">
      <c r="B62" s="266"/>
      <c r="C62" s="265"/>
      <c r="D62" s="265"/>
      <c r="E62" s="296" t="s">
        <v>368</v>
      </c>
      <c r="F62" s="298">
        <v>0</v>
      </c>
    </row>
    <row r="63" spans="2:6" x14ac:dyDescent="0.25">
      <c r="B63" s="266"/>
      <c r="C63" s="265"/>
      <c r="D63" s="265"/>
      <c r="E63" s="296" t="s">
        <v>369</v>
      </c>
      <c r="F63" s="298">
        <v>0</v>
      </c>
    </row>
    <row r="64" spans="2:6" x14ac:dyDescent="0.25">
      <c r="B64" s="266"/>
      <c r="C64" s="265"/>
      <c r="D64" s="265"/>
      <c r="E64" s="296" t="s">
        <v>6</v>
      </c>
      <c r="F64" s="298">
        <v>0</v>
      </c>
    </row>
    <row r="65" spans="2:6" x14ac:dyDescent="0.25">
      <c r="B65" s="266"/>
      <c r="C65" s="265"/>
      <c r="D65" s="265"/>
      <c r="E65" s="296" t="s">
        <v>225</v>
      </c>
      <c r="F65" s="298">
        <v>0</v>
      </c>
    </row>
    <row r="66" spans="2:6" x14ac:dyDescent="0.25">
      <c r="B66" s="266"/>
      <c r="C66" s="265"/>
      <c r="D66" s="265"/>
      <c r="E66" s="296" t="s">
        <v>306</v>
      </c>
      <c r="F66" s="298">
        <v>0</v>
      </c>
    </row>
    <row r="67" spans="2:6" x14ac:dyDescent="0.25">
      <c r="B67" s="266"/>
      <c r="C67" s="265"/>
      <c r="D67" s="265"/>
      <c r="E67" s="296" t="s">
        <v>365</v>
      </c>
      <c r="F67" s="298">
        <v>0</v>
      </c>
    </row>
    <row r="68" spans="2:6" x14ac:dyDescent="0.25">
      <c r="B68" s="266"/>
      <c r="C68" s="265"/>
      <c r="D68" s="265"/>
      <c r="E68" s="296" t="s">
        <v>366</v>
      </c>
      <c r="F68" s="298">
        <v>0</v>
      </c>
    </row>
    <row r="69" spans="2:6" x14ac:dyDescent="0.25">
      <c r="B69" s="266"/>
      <c r="C69" s="265"/>
      <c r="D69" s="265"/>
      <c r="E69" s="296" t="s">
        <v>137</v>
      </c>
      <c r="F69" s="298">
        <v>0</v>
      </c>
    </row>
    <row r="70" spans="2:6" x14ac:dyDescent="0.25">
      <c r="B70" s="266"/>
      <c r="C70" s="265"/>
      <c r="D70" s="265"/>
      <c r="E70" s="296" t="s">
        <v>445</v>
      </c>
      <c r="F70" s="298">
        <v>0</v>
      </c>
    </row>
    <row r="71" spans="2:6" x14ac:dyDescent="0.25">
      <c r="B71" s="266"/>
      <c r="C71" s="265"/>
      <c r="D71" s="265"/>
      <c r="E71" s="296" t="s">
        <v>274</v>
      </c>
      <c r="F71" s="298">
        <v>0</v>
      </c>
    </row>
    <row r="72" spans="2:6" x14ac:dyDescent="0.25">
      <c r="B72" s="266"/>
      <c r="C72" s="265"/>
      <c r="D72" s="265"/>
      <c r="E72" s="296" t="s">
        <v>8</v>
      </c>
      <c r="F72" s="298">
        <v>0</v>
      </c>
    </row>
    <row r="73" spans="2:6" x14ac:dyDescent="0.25">
      <c r="B73" s="266"/>
      <c r="C73" s="265"/>
      <c r="D73" s="265"/>
      <c r="E73" s="296" t="s">
        <v>7</v>
      </c>
      <c r="F73" s="298">
        <v>0</v>
      </c>
    </row>
    <row r="74" spans="2:6" x14ac:dyDescent="0.25">
      <c r="B74" s="266"/>
      <c r="C74" s="265"/>
      <c r="D74" s="265"/>
      <c r="E74" s="296" t="s">
        <v>10</v>
      </c>
      <c r="F74" s="298">
        <v>0</v>
      </c>
    </row>
    <row r="75" spans="2:6" x14ac:dyDescent="0.25">
      <c r="B75" s="266"/>
      <c r="C75" s="265"/>
      <c r="D75" s="265"/>
      <c r="E75" s="296" t="s">
        <v>9</v>
      </c>
      <c r="F75" s="298">
        <v>0</v>
      </c>
    </row>
    <row r="76" spans="2:6" x14ac:dyDescent="0.25">
      <c r="B76" s="266"/>
      <c r="C76" s="265"/>
      <c r="D76" s="265"/>
      <c r="E76" s="296" t="s">
        <v>138</v>
      </c>
      <c r="F76" s="298">
        <v>0</v>
      </c>
    </row>
    <row r="77" spans="2:6" x14ac:dyDescent="0.25">
      <c r="B77" s="266"/>
      <c r="C77" s="265"/>
      <c r="D77" s="265"/>
      <c r="E77" s="296" t="s">
        <v>373</v>
      </c>
      <c r="F77" s="298">
        <v>0</v>
      </c>
    </row>
    <row r="78" spans="2:6" x14ac:dyDescent="0.25">
      <c r="B78" s="266"/>
      <c r="C78" s="265"/>
      <c r="D78" s="265"/>
      <c r="E78" s="296" t="s">
        <v>371</v>
      </c>
      <c r="F78" s="298">
        <v>0</v>
      </c>
    </row>
    <row r="79" spans="2:6" x14ac:dyDescent="0.25">
      <c r="B79" s="266"/>
      <c r="C79" s="265"/>
      <c r="D79" s="261" t="s">
        <v>309</v>
      </c>
      <c r="E79" s="294" t="s">
        <v>310</v>
      </c>
      <c r="F79" s="299">
        <v>0</v>
      </c>
    </row>
    <row r="80" spans="2:6" x14ac:dyDescent="0.25">
      <c r="B80" s="267">
        <v>5111</v>
      </c>
      <c r="C80" s="261" t="s">
        <v>260</v>
      </c>
      <c r="D80" s="261" t="s">
        <v>164</v>
      </c>
      <c r="E80" s="294" t="s">
        <v>447</v>
      </c>
      <c r="F80" s="299">
        <v>0</v>
      </c>
    </row>
    <row r="81" spans="2:6" x14ac:dyDescent="0.25">
      <c r="B81" s="266"/>
      <c r="C81" s="265"/>
      <c r="D81" s="265"/>
      <c r="E81" s="296" t="s">
        <v>138</v>
      </c>
      <c r="F81" s="298">
        <v>0</v>
      </c>
    </row>
    <row r="82" spans="2:6" x14ac:dyDescent="0.25">
      <c r="B82" s="267">
        <v>5711</v>
      </c>
      <c r="C82" s="261" t="s">
        <v>261</v>
      </c>
      <c r="D82" s="261" t="s">
        <v>164</v>
      </c>
      <c r="E82" s="294" t="s">
        <v>446</v>
      </c>
      <c r="F82" s="299">
        <v>0</v>
      </c>
    </row>
    <row r="83" spans="2:6" x14ac:dyDescent="0.25">
      <c r="B83" s="267">
        <v>5811</v>
      </c>
      <c r="C83" s="261" t="s">
        <v>262</v>
      </c>
      <c r="D83" s="261" t="s">
        <v>164</v>
      </c>
      <c r="E83" s="294" t="s">
        <v>445</v>
      </c>
      <c r="F83" s="299">
        <v>0</v>
      </c>
    </row>
    <row r="84" spans="2:6" x14ac:dyDescent="0.25">
      <c r="B84" s="266"/>
      <c r="C84" s="265"/>
      <c r="D84" s="265"/>
      <c r="E84" s="296" t="s">
        <v>138</v>
      </c>
      <c r="F84" s="298">
        <v>0</v>
      </c>
    </row>
    <row r="85" spans="2:6" x14ac:dyDescent="0.25">
      <c r="B85" s="267">
        <v>9121</v>
      </c>
      <c r="C85" s="263" t="s">
        <v>2290</v>
      </c>
      <c r="D85" s="263" t="s">
        <v>33</v>
      </c>
      <c r="E85" s="294" t="s">
        <v>371</v>
      </c>
      <c r="F85" s="299">
        <v>0</v>
      </c>
    </row>
    <row r="86" spans="2:6" ht="13.5" x14ac:dyDescent="0.25">
      <c r="B86"/>
      <c r="C86"/>
      <c r="D86"/>
      <c r="E86"/>
      <c r="F86"/>
    </row>
    <row r="87" spans="2:6" ht="13.5" x14ac:dyDescent="0.25">
      <c r="B87"/>
      <c r="C87"/>
      <c r="D87"/>
      <c r="E87"/>
      <c r="F87"/>
    </row>
    <row r="88" spans="2:6" ht="13.5" x14ac:dyDescent="0.25">
      <c r="B88"/>
      <c r="C88"/>
      <c r="D88"/>
      <c r="E88"/>
      <c r="F88"/>
    </row>
    <row r="89" spans="2:6" ht="13.5" x14ac:dyDescent="0.25">
      <c r="B89"/>
      <c r="C89"/>
      <c r="D89"/>
      <c r="E89"/>
      <c r="F89"/>
    </row>
    <row r="90" spans="2:6" ht="13.5" x14ac:dyDescent="0.25">
      <c r="B90"/>
      <c r="C90"/>
      <c r="D90"/>
      <c r="E90"/>
      <c r="F90"/>
    </row>
    <row r="91" spans="2:6" ht="13.5" x14ac:dyDescent="0.25">
      <c r="B91"/>
      <c r="C91"/>
      <c r="D91"/>
      <c r="E91"/>
      <c r="F91"/>
    </row>
    <row r="92" spans="2:6" ht="13.5" x14ac:dyDescent="0.25">
      <c r="B92"/>
      <c r="C92"/>
      <c r="D92"/>
      <c r="E92"/>
      <c r="F92"/>
    </row>
    <row r="93" spans="2:6" ht="13.5" x14ac:dyDescent="0.25">
      <c r="B93"/>
      <c r="C93"/>
      <c r="D93"/>
      <c r="E93"/>
      <c r="F93"/>
    </row>
    <row r="94" spans="2:6" ht="13.5" x14ac:dyDescent="0.25">
      <c r="B94"/>
      <c r="C94"/>
      <c r="D94"/>
      <c r="E94"/>
      <c r="F94"/>
    </row>
    <row r="95" spans="2:6" ht="13.5" x14ac:dyDescent="0.25">
      <c r="B95"/>
      <c r="C95"/>
      <c r="D95"/>
      <c r="E95"/>
      <c r="F95"/>
    </row>
    <row r="96" spans="2:6" ht="13.5" x14ac:dyDescent="0.25">
      <c r="B96"/>
      <c r="C96"/>
      <c r="D96"/>
      <c r="E96"/>
      <c r="F96"/>
    </row>
    <row r="97" spans="2:6" ht="13.5" x14ac:dyDescent="0.25">
      <c r="B97"/>
      <c r="C97"/>
      <c r="D97"/>
      <c r="E97"/>
      <c r="F97"/>
    </row>
    <row r="98" spans="2:6" ht="13.5" x14ac:dyDescent="0.25">
      <c r="B98"/>
      <c r="C98"/>
      <c r="D98"/>
      <c r="E98"/>
      <c r="F98"/>
    </row>
    <row r="99" spans="2:6" ht="13.5" x14ac:dyDescent="0.25">
      <c r="B99"/>
      <c r="C99"/>
      <c r="D99"/>
      <c r="E99"/>
      <c r="F99"/>
    </row>
    <row r="100" spans="2:6" ht="13.5" x14ac:dyDescent="0.25">
      <c r="B100"/>
      <c r="C100"/>
      <c r="D100"/>
      <c r="E100"/>
      <c r="F100"/>
    </row>
    <row r="101" spans="2:6" ht="13.5" x14ac:dyDescent="0.25">
      <c r="B101"/>
      <c r="C101"/>
      <c r="D101"/>
      <c r="E101"/>
      <c r="F101"/>
    </row>
    <row r="102" spans="2:6" ht="13.5" x14ac:dyDescent="0.25">
      <c r="B102"/>
      <c r="C102"/>
      <c r="D102"/>
      <c r="E102"/>
      <c r="F102"/>
    </row>
    <row r="103" spans="2:6" ht="13.5" x14ac:dyDescent="0.25">
      <c r="B103"/>
      <c r="C103"/>
      <c r="D103"/>
      <c r="E103"/>
      <c r="F103"/>
    </row>
    <row r="104" spans="2:6" ht="13.5" x14ac:dyDescent="0.25">
      <c r="B104"/>
      <c r="C104"/>
      <c r="D104"/>
      <c r="E104"/>
      <c r="F104"/>
    </row>
    <row r="105" spans="2:6" ht="13.5" x14ac:dyDescent="0.25">
      <c r="B105"/>
      <c r="C105"/>
      <c r="D105"/>
      <c r="E105"/>
      <c r="F105"/>
    </row>
    <row r="106" spans="2:6" ht="13.5" x14ac:dyDescent="0.25">
      <c r="B106"/>
      <c r="C106"/>
      <c r="D106"/>
      <c r="E106"/>
      <c r="F106"/>
    </row>
  </sheetData>
  <sheetProtection password="C760" sheet="1" objects="1" scenarios="1" pivotTables="0"/>
  <phoneticPr fontId="6" type="noConversion"/>
  <conditionalFormatting sqref="B11:B24">
    <cfRule type="expression" dxfId="195" priority="13" stopIfTrue="1">
      <formula>RIGHT($B11,1)="0"</formula>
    </cfRule>
    <cfRule type="expression" dxfId="194" priority="14" stopIfTrue="1">
      <formula>B11&lt;&gt;""</formula>
    </cfRule>
    <cfRule type="expression" dxfId="193" priority="15" stopIfTrue="1">
      <formula>#REF!&lt;&gt;""</formula>
    </cfRule>
  </conditionalFormatting>
  <conditionalFormatting sqref="B25">
    <cfRule type="expression" dxfId="192" priority="16" stopIfTrue="1">
      <formula>RIGHT($B25,1)="0"</formula>
    </cfRule>
    <cfRule type="expression" dxfId="191" priority="17" stopIfTrue="1">
      <formula>B25&lt;&gt;""</formula>
    </cfRule>
    <cfRule type="expression" dxfId="190" priority="18" stopIfTrue="1">
      <formula>#REF!&lt;&gt;""</formula>
    </cfRule>
  </conditionalFormatting>
  <conditionalFormatting sqref="B10:F10">
    <cfRule type="expression" dxfId="189" priority="19" stopIfTrue="1">
      <formula>TRUE</formula>
    </cfRule>
  </conditionalFormatting>
  <conditionalFormatting sqref="B9:F9">
    <cfRule type="expression" dxfId="188" priority="20" stopIfTrue="1">
      <formula>TRUE</formula>
    </cfRule>
  </conditionalFormatting>
  <conditionalFormatting sqref="E11:E92">
    <cfRule type="expression" dxfId="187" priority="23" stopIfTrue="1">
      <formula>$D11&lt;&gt;""</formula>
    </cfRule>
    <cfRule type="expression" dxfId="186" priority="24" stopIfTrue="1">
      <formula>$D11=""</formula>
    </cfRule>
  </conditionalFormatting>
  <conditionalFormatting sqref="C11:C92">
    <cfRule type="expression" dxfId="185" priority="21" stopIfTrue="1">
      <formula>C11&lt;&gt;""</formula>
    </cfRule>
    <cfRule type="expression" dxfId="184" priority="22" stopIfTrue="1">
      <formula>C11=""</formula>
    </cfRule>
  </conditionalFormatting>
  <conditionalFormatting sqref="E93:E94">
    <cfRule type="expression" dxfId="183" priority="11" stopIfTrue="1">
      <formula>$D93&lt;&gt;""</formula>
    </cfRule>
    <cfRule type="expression" dxfId="182" priority="12" stopIfTrue="1">
      <formula>$D93=""</formula>
    </cfRule>
  </conditionalFormatting>
  <conditionalFormatting sqref="C93:C94">
    <cfRule type="expression" dxfId="181" priority="9" stopIfTrue="1">
      <formula>C93&lt;&gt;""</formula>
    </cfRule>
    <cfRule type="expression" dxfId="180" priority="10" stopIfTrue="1">
      <formula>C93=""</formula>
    </cfRule>
  </conditionalFormatting>
  <conditionalFormatting sqref="E95:E101">
    <cfRule type="expression" dxfId="179" priority="7" stopIfTrue="1">
      <formula>$D95&lt;&gt;""</formula>
    </cfRule>
    <cfRule type="expression" dxfId="178" priority="8" stopIfTrue="1">
      <formula>$D95=""</formula>
    </cfRule>
  </conditionalFormatting>
  <conditionalFormatting sqref="C95:C101">
    <cfRule type="expression" dxfId="177" priority="5" stopIfTrue="1">
      <formula>C95&lt;&gt;""</formula>
    </cfRule>
    <cfRule type="expression" dxfId="176" priority="6" stopIfTrue="1">
      <formula>C95=""</formula>
    </cfRule>
  </conditionalFormatting>
  <conditionalFormatting sqref="E102:E106">
    <cfRule type="expression" dxfId="175" priority="3" stopIfTrue="1">
      <formula>$D102&lt;&gt;""</formula>
    </cfRule>
    <cfRule type="expression" dxfId="174" priority="4" stopIfTrue="1">
      <formula>$D102=""</formula>
    </cfRule>
  </conditionalFormatting>
  <conditionalFormatting sqref="C102:C106">
    <cfRule type="expression" dxfId="173" priority="1" stopIfTrue="1">
      <formula>C102&lt;&gt;""</formula>
    </cfRule>
    <cfRule type="expression" dxfId="172" priority="2" stopIfTrue="1">
      <formula>C102=""</formula>
    </cfRule>
  </conditionalFormatting>
  <pageMargins left="0.39370078740157483" right="0" top="0.59055118110236227" bottom="0.19685039370078741" header="0" footer="0.51181102362204722"/>
  <pageSetup paperSize="9" orientation="portrait" r:id="rId2"/>
  <headerFooter alignWithMargins="0"/>
  <drawing r:id="rId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 enableFormatConditionsCalculation="0">
    <tabColor indexed="42"/>
  </sheetPr>
  <dimension ref="A1:AB30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8.5703125" style="28" hidden="1" customWidth="1"/>
    <col min="3" max="3" width="55.5703125" style="28" customWidth="1"/>
    <col min="4" max="6" width="3.5703125" style="28" customWidth="1"/>
    <col min="7" max="23" width="3.5703125" style="25" customWidth="1"/>
    <col min="24" max="26" width="3.42578125" style="25" customWidth="1"/>
    <col min="27" max="27" width="3.5703125" style="25" bestFit="1" customWidth="1"/>
    <col min="28" max="28" width="3.28515625" style="313" bestFit="1" customWidth="1"/>
    <col min="29" max="16384" width="9.140625" style="25"/>
  </cols>
  <sheetData>
    <row r="1" spans="1:28" s="4" customFormat="1" ht="7.5" customHeight="1" x14ac:dyDescent="0.2">
      <c r="A1" s="1"/>
      <c r="B1" s="1"/>
      <c r="C1" s="1"/>
      <c r="D1" s="2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AB1" s="313"/>
    </row>
    <row r="2" spans="1:28" s="4" customFormat="1" ht="13.5" customHeight="1" x14ac:dyDescent="0.2">
      <c r="A2" s="5"/>
      <c r="B2" s="47"/>
      <c r="C2" s="140"/>
      <c r="D2" s="140"/>
      <c r="E2" s="140"/>
      <c r="F2" s="140"/>
      <c r="G2" s="140"/>
      <c r="H2" s="140"/>
      <c r="I2" s="140"/>
      <c r="J2" s="140"/>
      <c r="K2" s="140"/>
      <c r="L2" s="140"/>
      <c r="M2" s="140"/>
      <c r="N2" s="140"/>
      <c r="O2" s="140"/>
      <c r="P2" s="140"/>
      <c r="Q2" s="140"/>
      <c r="R2" s="140"/>
      <c r="S2" s="140"/>
      <c r="T2" s="140"/>
      <c r="U2" s="140"/>
      <c r="V2" s="140"/>
      <c r="W2" s="140"/>
      <c r="X2" s="140"/>
      <c r="Y2" s="140"/>
      <c r="Z2" s="140"/>
      <c r="AA2" s="140"/>
      <c r="AB2" s="313"/>
    </row>
    <row r="3" spans="1:28" s="4" customFormat="1" ht="13.5" customHeight="1" x14ac:dyDescent="0.2">
      <c r="A3" s="5"/>
      <c r="B3" s="47"/>
      <c r="C3" s="140"/>
      <c r="D3" s="140"/>
      <c r="E3" s="140"/>
      <c r="F3" s="140"/>
      <c r="G3" s="140"/>
      <c r="H3" s="140"/>
      <c r="I3" s="140"/>
      <c r="J3" s="140"/>
      <c r="K3" s="140"/>
      <c r="L3" s="140"/>
      <c r="M3" s="140"/>
      <c r="N3" s="140"/>
      <c r="O3" s="140"/>
      <c r="P3" s="140"/>
      <c r="Q3" s="140"/>
      <c r="R3" s="140"/>
      <c r="S3" s="140"/>
      <c r="T3" s="140"/>
      <c r="U3" s="140"/>
      <c r="V3" s="140"/>
      <c r="W3" s="140"/>
      <c r="X3" s="140"/>
      <c r="Y3" s="140"/>
      <c r="Z3" s="140"/>
      <c r="AA3" s="140"/>
      <c r="AB3" s="313"/>
    </row>
    <row r="4" spans="1:28" s="4" customFormat="1" ht="12.75" customHeight="1" x14ac:dyDescent="0.2">
      <c r="A4" s="5"/>
      <c r="B4" s="47"/>
      <c r="C4" s="140"/>
      <c r="D4" s="140"/>
      <c r="E4" s="140"/>
      <c r="F4" s="140"/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313"/>
    </row>
    <row r="5" spans="1:28" s="4" customFormat="1" ht="4.5" customHeight="1" x14ac:dyDescent="0.2">
      <c r="A5" s="5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AB5" s="313"/>
    </row>
    <row r="6" spans="1:28" s="6" customFormat="1" ht="3.75" customHeight="1" x14ac:dyDescent="0.25"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  <c r="O6" s="29"/>
      <c r="P6" s="29"/>
      <c r="Q6" s="29"/>
      <c r="R6" s="29"/>
      <c r="S6" s="29"/>
      <c r="T6" s="29"/>
      <c r="U6" s="29"/>
      <c r="V6" s="29"/>
      <c r="W6" s="29"/>
      <c r="X6" s="29"/>
      <c r="Y6" s="29"/>
      <c r="Z6" s="29"/>
      <c r="AA6" s="29"/>
      <c r="AB6" s="313"/>
    </row>
    <row r="7" spans="1:28" s="6" customFormat="1" ht="10.5" customHeight="1" x14ac:dyDescent="0.25">
      <c r="B7" s="31"/>
      <c r="C7" s="69" t="str">
        <f ca="1">CONCATENATE("Price List applicable for ",Data!A9,". Effective from ",Data!A11,". ")</f>
        <v xml:space="preserve">Price List applicable for Russian Federation. Effective from April 1st 2014. </v>
      </c>
      <c r="D7" s="30"/>
      <c r="E7" s="30"/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  <c r="X7" s="30"/>
      <c r="Y7" s="30"/>
      <c r="Z7" s="30"/>
      <c r="AA7" s="30"/>
      <c r="AB7" s="313"/>
    </row>
    <row r="8" spans="1:28" s="6" customFormat="1" ht="10.5" customHeight="1" x14ac:dyDescent="0.25">
      <c r="B8" s="31"/>
      <c r="C8" s="65" t="str">
        <f ca="1">CONCATENATE(Data!A5,". ",Data!A7)</f>
        <v>Kaspersky Lab. 10 Geroev Panfilovtsev St. Moscow, 125363. sales@kaspersky.com</v>
      </c>
      <c r="D8" s="30"/>
      <c r="E8" s="30"/>
      <c r="F8" s="30"/>
      <c r="G8" s="30"/>
      <c r="H8" s="30"/>
      <c r="I8" s="30"/>
      <c r="J8" s="30"/>
      <c r="K8" s="30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  <c r="X8" s="30"/>
      <c r="Y8" s="30"/>
      <c r="Z8" s="30"/>
      <c r="AA8" s="30"/>
      <c r="AB8" s="313"/>
    </row>
    <row r="9" spans="1:28" s="32" customFormat="1" x14ac:dyDescent="0.25">
      <c r="B9" s="297" t="s">
        <v>257</v>
      </c>
      <c r="C9" s="288"/>
      <c r="D9" s="289" t="s">
        <v>242</v>
      </c>
      <c r="E9" s="304"/>
      <c r="F9" s="304"/>
      <c r="G9" s="304"/>
      <c r="H9" s="304"/>
      <c r="I9" s="304"/>
      <c r="J9" s="304"/>
      <c r="K9" s="304"/>
      <c r="L9" s="304"/>
      <c r="M9" s="304"/>
      <c r="N9" s="304"/>
      <c r="O9" s="304"/>
      <c r="P9" s="304"/>
      <c r="Q9" s="304"/>
      <c r="R9" s="304"/>
      <c r="S9" s="304"/>
      <c r="T9" s="304"/>
      <c r="U9" s="304"/>
      <c r="V9" s="304"/>
      <c r="W9" s="304"/>
      <c r="X9" s="304"/>
      <c r="Y9" s="304"/>
      <c r="Z9" s="304"/>
      <c r="AA9" s="301"/>
      <c r="AB9" s="313"/>
    </row>
    <row r="10" spans="1:28" s="32" customFormat="1" ht="254.25" x14ac:dyDescent="0.25">
      <c r="B10" s="307" t="s">
        <v>130</v>
      </c>
      <c r="C10" s="32" t="s">
        <v>131</v>
      </c>
      <c r="D10" s="302" t="s">
        <v>254</v>
      </c>
      <c r="E10" s="311" t="s">
        <v>305</v>
      </c>
      <c r="F10" s="311" t="s">
        <v>368</v>
      </c>
      <c r="G10" s="311" t="s">
        <v>369</v>
      </c>
      <c r="H10" s="311" t="s">
        <v>6</v>
      </c>
      <c r="I10" s="311" t="s">
        <v>225</v>
      </c>
      <c r="J10" s="311" t="s">
        <v>301</v>
      </c>
      <c r="K10" s="311" t="s">
        <v>306</v>
      </c>
      <c r="L10" s="311" t="s">
        <v>310</v>
      </c>
      <c r="M10" s="311" t="s">
        <v>365</v>
      </c>
      <c r="N10" s="311" t="s">
        <v>366</v>
      </c>
      <c r="O10" s="311" t="s">
        <v>137</v>
      </c>
      <c r="P10" s="311" t="s">
        <v>445</v>
      </c>
      <c r="Q10" s="311" t="s">
        <v>446</v>
      </c>
      <c r="R10" s="311" t="s">
        <v>447</v>
      </c>
      <c r="S10" s="311" t="s">
        <v>274</v>
      </c>
      <c r="T10" s="311" t="s">
        <v>8</v>
      </c>
      <c r="U10" s="311" t="s">
        <v>7</v>
      </c>
      <c r="V10" s="311" t="s">
        <v>10</v>
      </c>
      <c r="W10" s="311" t="s">
        <v>9</v>
      </c>
      <c r="X10" s="311" t="s">
        <v>138</v>
      </c>
      <c r="Y10" s="311" t="s">
        <v>373</v>
      </c>
      <c r="Z10" s="311" t="s">
        <v>371</v>
      </c>
      <c r="AA10" s="295" t="s">
        <v>345</v>
      </c>
      <c r="AB10" s="313"/>
    </row>
    <row r="11" spans="1:28" x14ac:dyDescent="0.25">
      <c r="B11" s="26">
        <v>4025</v>
      </c>
      <c r="C11" s="261" t="s">
        <v>2263</v>
      </c>
      <c r="D11" s="312"/>
      <c r="E11" s="312"/>
      <c r="F11" s="312"/>
      <c r="G11" s="312"/>
      <c r="H11" s="312"/>
      <c r="I11" s="312"/>
      <c r="J11" s="312"/>
      <c r="K11" s="312"/>
      <c r="L11" s="312"/>
      <c r="M11" s="312">
        <v>0</v>
      </c>
      <c r="N11" s="312"/>
      <c r="O11" s="312"/>
      <c r="P11" s="312"/>
      <c r="Q11" s="312"/>
      <c r="R11" s="312"/>
      <c r="S11" s="312"/>
      <c r="T11" s="312"/>
      <c r="U11" s="312"/>
      <c r="V11" s="312"/>
      <c r="W11" s="312"/>
      <c r="X11" s="312"/>
      <c r="Y11" s="312">
        <v>0</v>
      </c>
      <c r="Z11" s="312"/>
      <c r="AA11" s="312"/>
    </row>
    <row r="12" spans="1:28" x14ac:dyDescent="0.25">
      <c r="B12" s="267">
        <v>4151</v>
      </c>
      <c r="C12" s="261" t="s">
        <v>2264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6"/>
      <c r="W12" s="306"/>
      <c r="X12" s="306"/>
      <c r="Y12" s="306"/>
      <c r="Z12" s="306"/>
      <c r="AA12" s="306">
        <v>0</v>
      </c>
    </row>
    <row r="13" spans="1:28" x14ac:dyDescent="0.25">
      <c r="B13" s="267">
        <v>4221</v>
      </c>
      <c r="C13" s="261" t="s">
        <v>2265</v>
      </c>
      <c r="D13" s="306"/>
      <c r="E13" s="306"/>
      <c r="F13" s="306"/>
      <c r="G13" s="306"/>
      <c r="H13" s="306"/>
      <c r="I13" s="306"/>
      <c r="J13" s="306">
        <v>0</v>
      </c>
      <c r="K13" s="306"/>
      <c r="L13" s="306"/>
      <c r="M13" s="306"/>
      <c r="N13" s="306"/>
      <c r="O13" s="306"/>
      <c r="P13" s="306"/>
      <c r="Q13" s="306"/>
      <c r="R13" s="306"/>
      <c r="S13" s="306"/>
      <c r="T13" s="306"/>
      <c r="U13" s="306"/>
      <c r="V13" s="306"/>
      <c r="W13" s="306"/>
      <c r="X13" s="306"/>
      <c r="Y13" s="306"/>
      <c r="Z13" s="306"/>
      <c r="AA13" s="306"/>
    </row>
    <row r="14" spans="1:28" x14ac:dyDescent="0.25">
      <c r="B14" s="267">
        <v>4231</v>
      </c>
      <c r="C14" s="261" t="s">
        <v>2424</v>
      </c>
      <c r="D14" s="306"/>
      <c r="E14" s="306"/>
      <c r="F14" s="306"/>
      <c r="G14" s="306">
        <v>0</v>
      </c>
      <c r="H14" s="306">
        <v>0</v>
      </c>
      <c r="I14" s="306">
        <v>0</v>
      </c>
      <c r="J14" s="306"/>
      <c r="K14" s="306">
        <v>0</v>
      </c>
      <c r="L14" s="306"/>
      <c r="M14" s="306"/>
      <c r="N14" s="306"/>
      <c r="O14" s="306">
        <v>0</v>
      </c>
      <c r="P14" s="306"/>
      <c r="Q14" s="306"/>
      <c r="R14" s="306"/>
      <c r="S14" s="306"/>
      <c r="T14" s="306"/>
      <c r="U14" s="306"/>
      <c r="V14" s="306"/>
      <c r="W14" s="306"/>
      <c r="X14" s="306"/>
      <c r="Y14" s="306"/>
      <c r="Z14" s="306"/>
      <c r="AA14" s="306"/>
    </row>
    <row r="15" spans="1:28" x14ac:dyDescent="0.25">
      <c r="B15" s="267">
        <v>4251</v>
      </c>
      <c r="C15" s="261" t="s">
        <v>2266</v>
      </c>
      <c r="D15" s="306"/>
      <c r="E15" s="306"/>
      <c r="F15" s="306"/>
      <c r="G15" s="306"/>
      <c r="H15" s="306"/>
      <c r="I15" s="306"/>
      <c r="J15" s="306"/>
      <c r="K15" s="306"/>
      <c r="L15" s="306"/>
      <c r="M15" s="306"/>
      <c r="N15" s="306"/>
      <c r="O15" s="306"/>
      <c r="P15" s="306"/>
      <c r="Q15" s="306"/>
      <c r="R15" s="306"/>
      <c r="S15" s="306"/>
      <c r="T15" s="306"/>
      <c r="U15" s="306"/>
      <c r="V15" s="306"/>
      <c r="W15" s="306"/>
      <c r="X15" s="306"/>
      <c r="Y15" s="306"/>
      <c r="Z15" s="306"/>
      <c r="AA15" s="306">
        <v>0</v>
      </c>
    </row>
    <row r="16" spans="1:28" x14ac:dyDescent="0.25">
      <c r="B16" s="267">
        <v>4313</v>
      </c>
      <c r="C16" s="261" t="s">
        <v>2259</v>
      </c>
      <c r="D16" s="303"/>
      <c r="E16" s="303"/>
      <c r="F16" s="303"/>
      <c r="G16" s="303"/>
      <c r="H16" s="303"/>
      <c r="I16" s="303"/>
      <c r="J16" s="303"/>
      <c r="K16" s="303"/>
      <c r="L16" s="303"/>
      <c r="M16" s="303"/>
      <c r="N16" s="303"/>
      <c r="O16" s="303"/>
      <c r="P16" s="303">
        <v>0</v>
      </c>
      <c r="Q16" s="303"/>
      <c r="R16" s="303"/>
      <c r="S16" s="303"/>
      <c r="T16" s="303">
        <v>0</v>
      </c>
      <c r="U16" s="303">
        <v>0</v>
      </c>
      <c r="V16" s="303"/>
      <c r="W16" s="303"/>
      <c r="X16" s="303"/>
      <c r="Y16" s="303"/>
      <c r="Z16" s="303"/>
      <c r="AA16" s="303"/>
    </row>
    <row r="17" spans="2:27" x14ac:dyDescent="0.25">
      <c r="B17" s="267">
        <v>4323</v>
      </c>
      <c r="C17" s="261" t="s">
        <v>2291</v>
      </c>
      <c r="D17" s="306"/>
      <c r="E17" s="306"/>
      <c r="F17" s="306"/>
      <c r="G17" s="306"/>
      <c r="H17" s="306"/>
      <c r="I17" s="306"/>
      <c r="J17" s="306"/>
      <c r="K17" s="306"/>
      <c r="L17" s="306">
        <v>0</v>
      </c>
      <c r="M17" s="306"/>
      <c r="N17" s="306"/>
      <c r="O17" s="306"/>
      <c r="P17" s="306"/>
      <c r="Q17" s="306"/>
      <c r="R17" s="306"/>
      <c r="S17" s="306"/>
      <c r="T17" s="306"/>
      <c r="U17" s="306"/>
      <c r="V17" s="306"/>
      <c r="W17" s="306"/>
      <c r="X17" s="306"/>
      <c r="Y17" s="306"/>
      <c r="Z17" s="306"/>
      <c r="AA17" s="306"/>
    </row>
    <row r="18" spans="2:27" x14ac:dyDescent="0.25">
      <c r="B18" s="267">
        <v>4413</v>
      </c>
      <c r="C18" s="261" t="s">
        <v>2260</v>
      </c>
      <c r="D18" s="303"/>
      <c r="E18" s="303"/>
      <c r="F18" s="303"/>
      <c r="G18" s="303"/>
      <c r="H18" s="303"/>
      <c r="I18" s="303"/>
      <c r="J18" s="303"/>
      <c r="K18" s="303"/>
      <c r="L18" s="303"/>
      <c r="M18" s="303"/>
      <c r="N18" s="303"/>
      <c r="O18" s="303"/>
      <c r="P18" s="303"/>
      <c r="Q18" s="303"/>
      <c r="R18" s="303"/>
      <c r="S18" s="303"/>
      <c r="T18" s="303"/>
      <c r="U18" s="303"/>
      <c r="V18" s="303">
        <v>0</v>
      </c>
      <c r="W18" s="303">
        <v>0</v>
      </c>
      <c r="X18" s="303">
        <v>0</v>
      </c>
      <c r="Y18" s="303"/>
      <c r="Z18" s="303"/>
      <c r="AA18" s="303"/>
    </row>
    <row r="19" spans="2:27" x14ac:dyDescent="0.25">
      <c r="B19" s="267">
        <v>4551</v>
      </c>
      <c r="C19" s="261" t="s">
        <v>2261</v>
      </c>
      <c r="D19" s="306"/>
      <c r="E19" s="306"/>
      <c r="F19" s="306"/>
      <c r="G19" s="306"/>
      <c r="H19" s="306"/>
      <c r="I19" s="306"/>
      <c r="J19" s="306"/>
      <c r="K19" s="306"/>
      <c r="L19" s="306"/>
      <c r="M19" s="306"/>
      <c r="N19" s="306"/>
      <c r="O19" s="306"/>
      <c r="P19" s="306"/>
      <c r="Q19" s="306"/>
      <c r="R19" s="306"/>
      <c r="S19" s="306"/>
      <c r="T19" s="306"/>
      <c r="U19" s="306"/>
      <c r="V19" s="306"/>
      <c r="W19" s="306"/>
      <c r="X19" s="306"/>
      <c r="Y19" s="306"/>
      <c r="Z19" s="306"/>
      <c r="AA19" s="306">
        <v>0</v>
      </c>
    </row>
    <row r="20" spans="2:27" x14ac:dyDescent="0.25">
      <c r="B20" s="267">
        <v>4713</v>
      </c>
      <c r="C20" s="261" t="s">
        <v>2262</v>
      </c>
      <c r="D20" s="303"/>
      <c r="E20" s="303"/>
      <c r="F20" s="303"/>
      <c r="G20" s="303"/>
      <c r="H20" s="303"/>
      <c r="I20" s="303"/>
      <c r="J20" s="303"/>
      <c r="K20" s="303"/>
      <c r="L20" s="303"/>
      <c r="M20" s="303"/>
      <c r="N20" s="303"/>
      <c r="O20" s="303"/>
      <c r="P20" s="303"/>
      <c r="Q20" s="303">
        <v>0</v>
      </c>
      <c r="R20" s="303"/>
      <c r="S20" s="303"/>
      <c r="T20" s="303"/>
      <c r="U20" s="303"/>
      <c r="V20" s="303"/>
      <c r="W20" s="303"/>
      <c r="X20" s="303"/>
      <c r="Y20" s="303"/>
      <c r="Z20" s="303"/>
      <c r="AA20" s="303"/>
    </row>
    <row r="21" spans="2:27" x14ac:dyDescent="0.25">
      <c r="B21" s="267">
        <v>4861</v>
      </c>
      <c r="C21" s="261" t="s">
        <v>2255</v>
      </c>
      <c r="D21" s="306">
        <v>0</v>
      </c>
      <c r="E21" s="306">
        <v>0</v>
      </c>
      <c r="F21" s="306">
        <v>0</v>
      </c>
      <c r="G21" s="306"/>
      <c r="H21" s="306"/>
      <c r="I21" s="306"/>
      <c r="J21" s="306"/>
      <c r="K21" s="306"/>
      <c r="L21" s="306"/>
      <c r="M21" s="306"/>
      <c r="N21" s="306">
        <v>0</v>
      </c>
      <c r="O21" s="306"/>
      <c r="P21" s="306"/>
      <c r="Q21" s="306"/>
      <c r="R21" s="306"/>
      <c r="S21" s="306">
        <v>0</v>
      </c>
      <c r="T21" s="306"/>
      <c r="U21" s="306"/>
      <c r="V21" s="306"/>
      <c r="W21" s="306"/>
      <c r="X21" s="306"/>
      <c r="Y21" s="306"/>
      <c r="Z21" s="306"/>
      <c r="AA21" s="306"/>
    </row>
    <row r="22" spans="2:27" x14ac:dyDescent="0.25">
      <c r="B22" s="267">
        <v>4863</v>
      </c>
      <c r="C22" s="261" t="s">
        <v>2256</v>
      </c>
      <c r="D22" s="306">
        <v>0</v>
      </c>
      <c r="E22" s="306">
        <v>0</v>
      </c>
      <c r="F22" s="306">
        <v>0</v>
      </c>
      <c r="G22" s="306">
        <v>0</v>
      </c>
      <c r="H22" s="306">
        <v>0</v>
      </c>
      <c r="I22" s="306">
        <v>0</v>
      </c>
      <c r="J22" s="306"/>
      <c r="K22" s="306">
        <v>0</v>
      </c>
      <c r="L22" s="306"/>
      <c r="M22" s="306">
        <v>0</v>
      </c>
      <c r="N22" s="306">
        <v>0</v>
      </c>
      <c r="O22" s="306">
        <v>0</v>
      </c>
      <c r="P22" s="306"/>
      <c r="Q22" s="306"/>
      <c r="R22" s="306"/>
      <c r="S22" s="306">
        <v>0</v>
      </c>
      <c r="T22" s="306"/>
      <c r="U22" s="306"/>
      <c r="V22" s="306"/>
      <c r="W22" s="306"/>
      <c r="X22" s="306"/>
      <c r="Y22" s="306">
        <v>0</v>
      </c>
      <c r="Z22" s="306"/>
      <c r="AA22" s="306"/>
    </row>
    <row r="23" spans="2:27" x14ac:dyDescent="0.25">
      <c r="B23" s="267">
        <v>4867</v>
      </c>
      <c r="C23" s="261" t="s">
        <v>2257</v>
      </c>
      <c r="D23" s="306">
        <v>0</v>
      </c>
      <c r="E23" s="306">
        <v>0</v>
      </c>
      <c r="F23" s="306">
        <v>0</v>
      </c>
      <c r="G23" s="306">
        <v>0</v>
      </c>
      <c r="H23" s="306">
        <v>0</v>
      </c>
      <c r="I23" s="306">
        <v>0</v>
      </c>
      <c r="J23" s="306"/>
      <c r="K23" s="306">
        <v>0</v>
      </c>
      <c r="L23" s="306"/>
      <c r="M23" s="306">
        <v>0</v>
      </c>
      <c r="N23" s="306">
        <v>0</v>
      </c>
      <c r="O23" s="306">
        <v>0</v>
      </c>
      <c r="P23" s="306"/>
      <c r="Q23" s="306"/>
      <c r="R23" s="306"/>
      <c r="S23" s="306">
        <v>0</v>
      </c>
      <c r="T23" s="306"/>
      <c r="U23" s="306"/>
      <c r="V23" s="306"/>
      <c r="W23" s="306"/>
      <c r="X23" s="306"/>
      <c r="Y23" s="306">
        <v>0</v>
      </c>
      <c r="Z23" s="306">
        <v>0</v>
      </c>
      <c r="AA23" s="306"/>
    </row>
    <row r="24" spans="2:27" x14ac:dyDescent="0.25">
      <c r="B24" s="267">
        <v>4869</v>
      </c>
      <c r="C24" s="261" t="s">
        <v>2258</v>
      </c>
      <c r="D24" s="306">
        <v>0</v>
      </c>
      <c r="E24" s="306">
        <v>0</v>
      </c>
      <c r="F24" s="306">
        <v>0</v>
      </c>
      <c r="G24" s="306">
        <v>0</v>
      </c>
      <c r="H24" s="306">
        <v>0</v>
      </c>
      <c r="I24" s="306">
        <v>0</v>
      </c>
      <c r="J24" s="306"/>
      <c r="K24" s="306">
        <v>0</v>
      </c>
      <c r="L24" s="306">
        <v>0</v>
      </c>
      <c r="M24" s="306">
        <v>0</v>
      </c>
      <c r="N24" s="306">
        <v>0</v>
      </c>
      <c r="O24" s="306">
        <v>0</v>
      </c>
      <c r="P24" s="306">
        <v>0</v>
      </c>
      <c r="Q24" s="306"/>
      <c r="R24" s="306"/>
      <c r="S24" s="306">
        <v>0</v>
      </c>
      <c r="T24" s="306">
        <v>0</v>
      </c>
      <c r="U24" s="306">
        <v>0</v>
      </c>
      <c r="V24" s="306">
        <v>0</v>
      </c>
      <c r="W24" s="306">
        <v>0</v>
      </c>
      <c r="X24" s="306">
        <v>0</v>
      </c>
      <c r="Y24" s="306">
        <v>0</v>
      </c>
      <c r="Z24" s="306">
        <v>0</v>
      </c>
      <c r="AA24" s="306"/>
    </row>
    <row r="25" spans="2:27" x14ac:dyDescent="0.25">
      <c r="B25" s="267">
        <v>5111</v>
      </c>
      <c r="C25" s="261" t="s">
        <v>260</v>
      </c>
      <c r="D25" s="303"/>
      <c r="E25" s="303"/>
      <c r="F25" s="303"/>
      <c r="G25" s="303"/>
      <c r="H25" s="303"/>
      <c r="I25" s="303"/>
      <c r="J25" s="303"/>
      <c r="K25" s="303"/>
      <c r="L25" s="303"/>
      <c r="M25" s="303"/>
      <c r="N25" s="303"/>
      <c r="O25" s="303"/>
      <c r="P25" s="303"/>
      <c r="Q25" s="303"/>
      <c r="R25" s="303">
        <v>0</v>
      </c>
      <c r="S25" s="303"/>
      <c r="T25" s="303"/>
      <c r="U25" s="303"/>
      <c r="V25" s="303"/>
      <c r="W25" s="303"/>
      <c r="X25" s="303">
        <v>0</v>
      </c>
      <c r="Y25" s="303"/>
      <c r="Z25" s="303"/>
      <c r="AA25" s="303"/>
    </row>
    <row r="26" spans="2:27" x14ac:dyDescent="0.25">
      <c r="B26" s="267">
        <v>5711</v>
      </c>
      <c r="C26" s="261" t="s">
        <v>261</v>
      </c>
      <c r="D26" s="303"/>
      <c r="E26" s="303"/>
      <c r="F26" s="303"/>
      <c r="G26" s="303"/>
      <c r="H26" s="303"/>
      <c r="I26" s="303"/>
      <c r="J26" s="303"/>
      <c r="K26" s="303"/>
      <c r="L26" s="303"/>
      <c r="M26" s="303"/>
      <c r="N26" s="303"/>
      <c r="O26" s="303"/>
      <c r="P26" s="303"/>
      <c r="Q26" s="303">
        <v>0</v>
      </c>
      <c r="R26" s="303"/>
      <c r="S26" s="303"/>
      <c r="T26" s="303"/>
      <c r="U26" s="303"/>
      <c r="V26" s="303"/>
      <c r="W26" s="303"/>
      <c r="X26" s="303"/>
      <c r="Y26" s="303"/>
      <c r="Z26" s="303"/>
      <c r="AA26" s="303"/>
    </row>
    <row r="27" spans="2:27" x14ac:dyDescent="0.25">
      <c r="B27" s="267">
        <v>5811</v>
      </c>
      <c r="C27" s="261" t="s">
        <v>262</v>
      </c>
      <c r="D27" s="303"/>
      <c r="E27" s="303"/>
      <c r="F27" s="303"/>
      <c r="G27" s="303"/>
      <c r="H27" s="303"/>
      <c r="I27" s="303"/>
      <c r="J27" s="303"/>
      <c r="K27" s="303"/>
      <c r="L27" s="303"/>
      <c r="M27" s="303"/>
      <c r="N27" s="303"/>
      <c r="O27" s="303"/>
      <c r="P27" s="303">
        <v>0</v>
      </c>
      <c r="Q27" s="303"/>
      <c r="R27" s="303"/>
      <c r="S27" s="303"/>
      <c r="T27" s="303"/>
      <c r="U27" s="303"/>
      <c r="V27" s="303"/>
      <c r="W27" s="303"/>
      <c r="X27" s="303">
        <v>0</v>
      </c>
      <c r="Y27" s="303"/>
      <c r="Z27" s="303"/>
      <c r="AA27" s="303"/>
    </row>
    <row r="28" spans="2:27" x14ac:dyDescent="0.25">
      <c r="B28" s="267">
        <v>9121</v>
      </c>
      <c r="C28" s="263" t="s">
        <v>2290</v>
      </c>
      <c r="D28" s="306"/>
      <c r="E28" s="306"/>
      <c r="F28" s="306"/>
      <c r="G28" s="306"/>
      <c r="H28" s="306"/>
      <c r="I28" s="306"/>
      <c r="J28" s="306"/>
      <c r="K28" s="306"/>
      <c r="L28" s="306"/>
      <c r="M28" s="306"/>
      <c r="N28" s="306"/>
      <c r="O28" s="306"/>
      <c r="P28" s="306"/>
      <c r="Q28" s="306"/>
      <c r="R28" s="306"/>
      <c r="S28" s="306"/>
      <c r="T28" s="306"/>
      <c r="U28" s="306"/>
      <c r="V28" s="306"/>
      <c r="W28" s="306"/>
      <c r="X28" s="306"/>
      <c r="Y28" s="306"/>
      <c r="Z28" s="306">
        <v>0</v>
      </c>
      <c r="AA28" s="306"/>
    </row>
    <row r="29" spans="2:27" ht="13.5" x14ac:dyDescent="0.25"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</row>
    <row r="30" spans="2:27" ht="13.5" x14ac:dyDescent="0.25"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</row>
  </sheetData>
  <sheetProtection password="C760" sheet="1" objects="1" scenarios="1" pivotTables="0"/>
  <phoneticPr fontId="6" type="noConversion"/>
  <conditionalFormatting sqref="B11:B27">
    <cfRule type="expression" dxfId="124" priority="33" stopIfTrue="1">
      <formula>RIGHT($B11,1)="0"</formula>
    </cfRule>
    <cfRule type="expression" dxfId="123" priority="34" stopIfTrue="1">
      <formula>B11&lt;&gt;""</formula>
    </cfRule>
    <cfRule type="expression" dxfId="122" priority="35" stopIfTrue="1">
      <formula>$I11&lt;&gt;""</formula>
    </cfRule>
  </conditionalFormatting>
  <conditionalFormatting sqref="C11:C27">
    <cfRule type="expression" dxfId="121" priority="36" stopIfTrue="1">
      <formula>RIGHT($B11,1)="0"</formula>
    </cfRule>
    <cfRule type="expression" dxfId="120" priority="37" stopIfTrue="1">
      <formula>C11&lt;&gt;""</formula>
    </cfRule>
    <cfRule type="expression" dxfId="119" priority="38" stopIfTrue="1">
      <formula>$I11&lt;&gt;""</formula>
    </cfRule>
  </conditionalFormatting>
  <conditionalFormatting sqref="C10:AA10">
    <cfRule type="expression" dxfId="118" priority="42" stopIfTrue="1">
      <formula>TRUE</formula>
    </cfRule>
  </conditionalFormatting>
  <conditionalFormatting sqref="C9:AA9">
    <cfRule type="expression" dxfId="117" priority="43" stopIfTrue="1">
      <formula>TRUE</formula>
    </cfRule>
  </conditionalFormatting>
  <conditionalFormatting pivot="1" sqref="D11:D28">
    <cfRule type="expression" dxfId="116" priority="30" stopIfTrue="1">
      <formula>AND($C11&lt;&gt;"",D11&lt;&gt;"")</formula>
    </cfRule>
  </conditionalFormatting>
  <conditionalFormatting pivot="1" sqref="D11:D28">
    <cfRule type="expression" dxfId="115" priority="27" stopIfTrue="1">
      <formula>OR($C11="",D11="")</formula>
    </cfRule>
  </conditionalFormatting>
  <conditionalFormatting sqref="AA10">
    <cfRule type="expression" dxfId="114" priority="26" stopIfTrue="1">
      <formula>TRUE</formula>
    </cfRule>
  </conditionalFormatting>
  <conditionalFormatting sqref="AA9">
    <cfRule type="expression" dxfId="113" priority="25" stopIfTrue="1">
      <formula>TRUE</formula>
    </cfRule>
  </conditionalFormatting>
  <conditionalFormatting sqref="C28:C30">
    <cfRule type="expression" dxfId="112" priority="17" stopIfTrue="1">
      <formula>RIGHT($B28,1)="0"</formula>
    </cfRule>
    <cfRule type="expression" dxfId="111" priority="18" stopIfTrue="1">
      <formula>C28&lt;&gt;""</formula>
    </cfRule>
    <cfRule type="expression" dxfId="110" priority="19" stopIfTrue="1">
      <formula>$I28&lt;&gt;""</formula>
    </cfRule>
  </conditionalFormatting>
  <conditionalFormatting pivot="1" sqref="D11:D28">
    <cfRule type="expression" dxfId="109" priority="16" stopIfTrue="1">
      <formula>AND($C11&lt;&gt;"",D11&lt;&gt;"")</formula>
    </cfRule>
  </conditionalFormatting>
  <conditionalFormatting pivot="1" sqref="D11:D28">
    <cfRule type="expression" dxfId="108" priority="15" stopIfTrue="1">
      <formula>OR($C11="",D11="")</formula>
    </cfRule>
  </conditionalFormatting>
  <conditionalFormatting pivot="1" sqref="E11:AA28">
    <cfRule type="expression" dxfId="107" priority="4" stopIfTrue="1">
      <formula>AND($C11&lt;&gt;"",E11&lt;&gt;"")</formula>
    </cfRule>
  </conditionalFormatting>
  <conditionalFormatting pivot="1" sqref="E11:AA28">
    <cfRule type="expression" dxfId="106" priority="3" stopIfTrue="1">
      <formula>OR($C11="",E11="")</formula>
    </cfRule>
  </conditionalFormatting>
  <conditionalFormatting pivot="1" sqref="E11:AA28">
    <cfRule type="expression" dxfId="105" priority="2" stopIfTrue="1">
      <formula>AND($C11&lt;&gt;"",E11&lt;&gt;"")</formula>
    </cfRule>
  </conditionalFormatting>
  <conditionalFormatting pivot="1" sqref="E11:AA28">
    <cfRule type="expression" dxfId="104" priority="1" stopIfTrue="1">
      <formula>OR($C11="",E11="")</formula>
    </cfRule>
  </conditionalFormatting>
  <pageMargins left="0.39370078740157483" right="0.39370078740157483" top="0.59055118110236227" bottom="0.19685039370078741" header="0" footer="0.51181102362204722"/>
  <pageSetup paperSize="9" orientation="landscape" r:id="rId2"/>
  <headerFooter alignWithMargins="0"/>
  <drawing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2"/>
  </sheetPr>
  <dimension ref="A1:O408"/>
  <sheetViews>
    <sheetView showGridLines="0" showRowColHeaders="0" workbookViewId="0">
      <selection activeCell="D3" sqref="D3"/>
    </sheetView>
  </sheetViews>
  <sheetFormatPr defaultRowHeight="12.75" x14ac:dyDescent="0.25"/>
  <cols>
    <col min="1" max="1" width="1.42578125" style="25" customWidth="1"/>
    <col min="2" max="2" width="1.42578125" style="25" hidden="1" customWidth="1"/>
    <col min="3" max="3" width="56" style="28" customWidth="1"/>
    <col min="4" max="4" width="20.42578125" style="28" hidden="1" customWidth="1"/>
    <col min="5" max="5" width="60.5703125" style="87" customWidth="1"/>
    <col min="6" max="6" width="52" style="87" hidden="1" customWidth="1"/>
    <col min="7" max="7" width="15.140625" style="87" hidden="1" customWidth="1"/>
    <col min="8" max="16384" width="9.140625" style="25"/>
  </cols>
  <sheetData>
    <row r="1" spans="1:15" s="4" customFormat="1" ht="7.5" customHeight="1" x14ac:dyDescent="0.2">
      <c r="A1" s="1"/>
      <c r="B1" s="1"/>
      <c r="C1" s="1"/>
      <c r="D1" s="1"/>
      <c r="E1" s="2"/>
      <c r="F1" s="2"/>
      <c r="G1" s="2"/>
    </row>
    <row r="2" spans="1:15" s="4" customFormat="1" ht="13.5" customHeight="1" x14ac:dyDescent="0.2">
      <c r="A2" s="5"/>
      <c r="B2" s="5"/>
      <c r="C2" s="140"/>
      <c r="D2" s="140"/>
      <c r="E2" s="140"/>
      <c r="F2" s="47"/>
      <c r="G2" s="47"/>
    </row>
    <row r="3" spans="1:15" s="4" customFormat="1" ht="13.5" customHeight="1" x14ac:dyDescent="0.2">
      <c r="A3" s="5"/>
      <c r="B3" s="5"/>
      <c r="C3" s="140"/>
      <c r="D3" s="140"/>
      <c r="E3" s="140"/>
      <c r="F3" s="47"/>
      <c r="G3" s="47"/>
    </row>
    <row r="4" spans="1:15" s="4" customFormat="1" ht="12.75" customHeight="1" x14ac:dyDescent="0.2">
      <c r="A4" s="5"/>
      <c r="B4" s="5"/>
      <c r="C4" s="140"/>
      <c r="D4" s="140"/>
      <c r="E4" s="140"/>
      <c r="F4" s="47"/>
      <c r="G4" s="47"/>
    </row>
    <row r="5" spans="1:15" s="4" customFormat="1" ht="4.5" customHeight="1" x14ac:dyDescent="0.2">
      <c r="A5" s="5"/>
      <c r="B5" s="5"/>
      <c r="C5" s="5"/>
      <c r="D5" s="5"/>
      <c r="E5" s="5"/>
      <c r="F5" s="5"/>
      <c r="G5" s="5"/>
    </row>
    <row r="6" spans="1:15" s="6" customFormat="1" ht="3.75" customHeight="1" x14ac:dyDescent="0.25">
      <c r="C6" s="29"/>
      <c r="D6" s="29"/>
      <c r="E6" s="85"/>
      <c r="F6" s="85"/>
      <c r="G6" s="85"/>
    </row>
    <row r="7" spans="1:15" s="6" customFormat="1" ht="10.5" customHeight="1" x14ac:dyDescent="0.25">
      <c r="C7" s="69" t="str">
        <f ca="1">CONCATENATE("Price List applicable for ",Data!A9,". Effective from ",Data!A11,". ")</f>
        <v xml:space="preserve">Price List applicable for Russian Federation. Effective from April 1st 2014. </v>
      </c>
      <c r="D7" s="69"/>
      <c r="E7" s="158" t="s">
        <v>406</v>
      </c>
      <c r="F7" s="86"/>
      <c r="G7" s="86"/>
      <c r="H7" s="25"/>
      <c r="I7" s="25"/>
      <c r="J7" s="25"/>
      <c r="K7" s="25"/>
      <c r="L7" s="25"/>
    </row>
    <row r="8" spans="1:15" s="6" customFormat="1" ht="10.5" customHeight="1" x14ac:dyDescent="0.25">
      <c r="C8" s="122" t="str">
        <f ca="1">CONCATENATE(Data!A5,". ",Data!A7)</f>
        <v>Kaspersky Lab. 10 Geroev Panfilovtsev St. Moscow, 125363. sales@kaspersky.com</v>
      </c>
      <c r="D8" s="69"/>
      <c r="E8" s="86"/>
      <c r="F8" s="86"/>
      <c r="G8" s="86"/>
      <c r="H8" s="25"/>
      <c r="I8" s="25"/>
      <c r="J8" s="4"/>
      <c r="K8" s="4"/>
      <c r="L8" s="4"/>
      <c r="M8" s="4"/>
      <c r="N8" s="4"/>
      <c r="O8" s="4"/>
    </row>
    <row r="9" spans="1:15" s="32" customFormat="1" x14ac:dyDescent="0.25">
      <c r="C9" s="231"/>
      <c r="D9" s="229"/>
      <c r="E9" s="229"/>
      <c r="F9" s="230"/>
      <c r="G9" s="248"/>
      <c r="H9" s="248"/>
      <c r="I9" s="248"/>
      <c r="J9" s="248"/>
      <c r="K9" s="251"/>
      <c r="L9" s="4"/>
      <c r="M9" s="4"/>
      <c r="N9" s="4"/>
      <c r="O9" s="4"/>
    </row>
    <row r="10" spans="1:15" s="32" customFormat="1" x14ac:dyDescent="0.25">
      <c r="C10" s="252" t="s">
        <v>258</v>
      </c>
      <c r="D10" s="252" t="s">
        <v>243</v>
      </c>
      <c r="E10" s="252" t="s">
        <v>259</v>
      </c>
      <c r="F10" s="227"/>
      <c r="G10" s="228"/>
      <c r="H10" s="228"/>
      <c r="I10" s="228"/>
      <c r="J10" s="228"/>
      <c r="K10" s="247"/>
      <c r="L10" s="4"/>
      <c r="M10" s="4"/>
      <c r="N10" s="4"/>
      <c r="O10" s="4"/>
    </row>
    <row r="11" spans="1:15" x14ac:dyDescent="0.25">
      <c r="C11" s="225" t="s">
        <v>351</v>
      </c>
      <c r="D11" s="225" t="s">
        <v>271</v>
      </c>
      <c r="E11" s="253" t="s">
        <v>2295</v>
      </c>
      <c r="F11" s="232"/>
      <c r="G11" s="248"/>
      <c r="H11" s="248"/>
      <c r="I11" s="248"/>
      <c r="J11" s="248"/>
      <c r="K11" s="248"/>
      <c r="L11" s="6"/>
      <c r="M11" s="6"/>
      <c r="N11" s="6"/>
      <c r="O11" s="6"/>
    </row>
    <row r="12" spans="1:15" ht="25.5" x14ac:dyDescent="0.25">
      <c r="C12" s="225" t="s">
        <v>352</v>
      </c>
      <c r="D12" s="225">
        <v>1</v>
      </c>
      <c r="E12" s="253" t="s">
        <v>2296</v>
      </c>
      <c r="F12" s="249"/>
      <c r="G12" s="250"/>
      <c r="H12" s="250"/>
      <c r="I12" s="250"/>
      <c r="J12" s="250"/>
      <c r="K12" s="250"/>
      <c r="M12" s="6"/>
      <c r="N12" s="6"/>
    </row>
    <row r="13" spans="1:15" x14ac:dyDescent="0.25">
      <c r="C13" s="225" t="s">
        <v>353</v>
      </c>
      <c r="D13" s="225">
        <v>1</v>
      </c>
      <c r="E13" s="253" t="s">
        <v>2297</v>
      </c>
      <c r="F13" s="249"/>
      <c r="G13" s="250"/>
      <c r="H13" s="250"/>
      <c r="I13" s="250"/>
      <c r="J13" s="250"/>
      <c r="K13" s="250"/>
      <c r="L13" s="4"/>
      <c r="M13" s="4"/>
      <c r="N13" s="4"/>
      <c r="O13" s="4"/>
    </row>
    <row r="14" spans="1:15" x14ac:dyDescent="0.25">
      <c r="C14" s="225" t="s">
        <v>354</v>
      </c>
      <c r="D14" s="225">
        <v>1</v>
      </c>
      <c r="E14" s="253" t="s">
        <v>2294</v>
      </c>
      <c r="F14" s="249"/>
      <c r="G14" s="250"/>
      <c r="H14" s="250"/>
      <c r="I14" s="250"/>
      <c r="J14" s="250"/>
      <c r="K14" s="250"/>
      <c r="L14" s="4"/>
      <c r="M14" s="4"/>
      <c r="N14" s="4"/>
      <c r="O14" s="4"/>
    </row>
    <row r="15" spans="1:15" x14ac:dyDescent="0.25">
      <c r="C15" s="225" t="s">
        <v>355</v>
      </c>
      <c r="D15" s="225">
        <v>1</v>
      </c>
      <c r="E15" s="253" t="s">
        <v>2298</v>
      </c>
      <c r="F15" s="249"/>
      <c r="G15" s="250"/>
      <c r="H15" s="250"/>
      <c r="I15" s="250"/>
      <c r="J15" s="250"/>
      <c r="K15" s="250"/>
    </row>
    <row r="16" spans="1:15" x14ac:dyDescent="0.25">
      <c r="C16" s="225" t="s">
        <v>356</v>
      </c>
      <c r="D16" s="225">
        <v>1</v>
      </c>
      <c r="E16" s="253" t="s">
        <v>2299</v>
      </c>
      <c r="F16" s="249"/>
      <c r="G16" s="250"/>
      <c r="H16" s="250"/>
      <c r="I16" s="250"/>
      <c r="J16" s="250"/>
      <c r="K16" s="250"/>
    </row>
    <row r="17" spans="3:11" x14ac:dyDescent="0.25">
      <c r="C17" s="225" t="s">
        <v>357</v>
      </c>
      <c r="D17" s="225">
        <v>1</v>
      </c>
      <c r="E17" s="253" t="s">
        <v>2294</v>
      </c>
      <c r="F17" s="249"/>
      <c r="G17" s="250"/>
      <c r="H17" s="250"/>
      <c r="I17" s="250"/>
      <c r="J17" s="250"/>
      <c r="K17" s="250"/>
    </row>
    <row r="18" spans="3:11" x14ac:dyDescent="0.25">
      <c r="C18" s="225" t="s">
        <v>358</v>
      </c>
      <c r="D18" s="225">
        <v>1</v>
      </c>
      <c r="E18" s="253" t="s">
        <v>2298</v>
      </c>
      <c r="F18" s="249"/>
      <c r="G18" s="250"/>
      <c r="H18" s="250"/>
      <c r="I18" s="250"/>
      <c r="J18" s="250"/>
      <c r="K18" s="250"/>
    </row>
    <row r="19" spans="3:11" ht="25.5" x14ac:dyDescent="0.25">
      <c r="C19" s="225" t="s">
        <v>359</v>
      </c>
      <c r="D19" s="225">
        <v>1</v>
      </c>
      <c r="E19" s="253" t="s">
        <v>2300</v>
      </c>
      <c r="F19" s="249"/>
      <c r="G19" s="250"/>
      <c r="H19" s="250"/>
      <c r="I19" s="250"/>
      <c r="J19" s="250"/>
      <c r="K19" s="250"/>
    </row>
    <row r="20" spans="3:11" ht="25.5" x14ac:dyDescent="0.25">
      <c r="C20" s="225" t="s">
        <v>360</v>
      </c>
      <c r="D20" s="225">
        <v>1</v>
      </c>
      <c r="E20" s="253" t="s">
        <v>2301</v>
      </c>
      <c r="F20" s="249"/>
      <c r="G20" s="250"/>
      <c r="H20" s="250"/>
      <c r="I20" s="250"/>
      <c r="J20" s="250"/>
      <c r="K20" s="250"/>
    </row>
    <row r="21" spans="3:11" x14ac:dyDescent="0.25">
      <c r="C21" s="225" t="s">
        <v>361</v>
      </c>
      <c r="D21" s="225">
        <v>1</v>
      </c>
      <c r="E21" s="253" t="s">
        <v>2302</v>
      </c>
      <c r="F21" s="249"/>
      <c r="G21" s="250"/>
      <c r="H21" s="250"/>
      <c r="I21" s="250"/>
      <c r="J21" s="250"/>
      <c r="K21" s="250"/>
    </row>
    <row r="22" spans="3:11" x14ac:dyDescent="0.25">
      <c r="C22" s="225" t="s">
        <v>362</v>
      </c>
      <c r="D22" s="225" t="s">
        <v>271</v>
      </c>
      <c r="E22" s="253" t="s">
        <v>2302</v>
      </c>
      <c r="F22" s="249"/>
      <c r="G22" s="250"/>
      <c r="H22" s="250"/>
      <c r="I22" s="250"/>
      <c r="J22" s="250"/>
      <c r="K22" s="250"/>
    </row>
    <row r="23" spans="3:11" ht="38.25" x14ac:dyDescent="0.25">
      <c r="C23" s="225" t="s">
        <v>363</v>
      </c>
      <c r="D23" s="225">
        <v>1</v>
      </c>
      <c r="E23" s="253" t="s">
        <v>2303</v>
      </c>
      <c r="F23" s="249"/>
      <c r="G23" s="250"/>
      <c r="H23" s="250"/>
      <c r="I23" s="250"/>
      <c r="J23" s="250"/>
      <c r="K23" s="250"/>
    </row>
    <row r="24" spans="3:11" ht="38.25" x14ac:dyDescent="0.25">
      <c r="C24" s="226" t="s">
        <v>364</v>
      </c>
      <c r="D24" s="226">
        <v>1</v>
      </c>
      <c r="E24" s="254" t="s">
        <v>2304</v>
      </c>
      <c r="F24" s="249"/>
      <c r="G24" s="250"/>
      <c r="H24" s="250"/>
      <c r="I24" s="250"/>
      <c r="J24" s="250"/>
      <c r="K24" s="250"/>
    </row>
    <row r="25" spans="3:11" ht="13.5" x14ac:dyDescent="0.25">
      <c r="C25"/>
      <c r="D25"/>
      <c r="E25"/>
      <c r="F25"/>
      <c r="G25"/>
      <c r="H25"/>
      <c r="I25"/>
      <c r="J25"/>
      <c r="K25"/>
    </row>
    <row r="26" spans="3:11" ht="13.5" x14ac:dyDescent="0.25">
      <c r="C26"/>
      <c r="D26"/>
      <c r="E26"/>
      <c r="F26"/>
      <c r="G26"/>
      <c r="H26"/>
      <c r="I26"/>
      <c r="J26"/>
      <c r="K26"/>
    </row>
    <row r="27" spans="3:11" ht="13.5" x14ac:dyDescent="0.25">
      <c r="C27"/>
      <c r="D27"/>
      <c r="E27"/>
      <c r="F27"/>
      <c r="G27"/>
      <c r="H27"/>
      <c r="I27"/>
      <c r="J27"/>
      <c r="K27"/>
    </row>
    <row r="28" spans="3:11" ht="13.5" x14ac:dyDescent="0.25">
      <c r="C28"/>
      <c r="D28"/>
      <c r="E28"/>
      <c r="F28"/>
      <c r="G28"/>
      <c r="H28"/>
      <c r="I28"/>
      <c r="J28"/>
      <c r="K28"/>
    </row>
    <row r="29" spans="3:11" ht="13.5" x14ac:dyDescent="0.25">
      <c r="C29"/>
      <c r="D29"/>
      <c r="E29"/>
      <c r="F29"/>
      <c r="G29"/>
      <c r="H29"/>
      <c r="I29"/>
      <c r="J29"/>
      <c r="K29"/>
    </row>
    <row r="30" spans="3:11" ht="13.5" x14ac:dyDescent="0.25">
      <c r="C30"/>
      <c r="D30"/>
      <c r="E30"/>
      <c r="F30"/>
      <c r="G30"/>
      <c r="H30"/>
      <c r="I30"/>
      <c r="J30"/>
      <c r="K30"/>
    </row>
    <row r="31" spans="3:11" ht="13.5" x14ac:dyDescent="0.25">
      <c r="C31"/>
      <c r="D31"/>
      <c r="E31"/>
      <c r="F31"/>
      <c r="G31"/>
      <c r="H31"/>
      <c r="I31"/>
      <c r="J31"/>
      <c r="K31"/>
    </row>
    <row r="32" spans="3:11" ht="13.5" x14ac:dyDescent="0.25">
      <c r="C32"/>
      <c r="D32"/>
      <c r="E32"/>
      <c r="F32"/>
      <c r="G32"/>
      <c r="H32"/>
      <c r="I32"/>
      <c r="J32"/>
      <c r="K32"/>
    </row>
    <row r="33" spans="3:11" ht="13.5" x14ac:dyDescent="0.25">
      <c r="C33"/>
      <c r="D33"/>
      <c r="E33"/>
      <c r="F33"/>
      <c r="G33"/>
      <c r="H33"/>
      <c r="I33"/>
      <c r="J33"/>
      <c r="K33"/>
    </row>
    <row r="34" spans="3:11" ht="13.5" x14ac:dyDescent="0.25">
      <c r="C34"/>
      <c r="D34"/>
      <c r="E34"/>
      <c r="F34"/>
      <c r="G34"/>
      <c r="H34"/>
      <c r="I34"/>
      <c r="J34"/>
      <c r="K34"/>
    </row>
    <row r="35" spans="3:11" ht="13.5" x14ac:dyDescent="0.25">
      <c r="C35"/>
      <c r="D35"/>
      <c r="E35"/>
      <c r="F35"/>
      <c r="G35"/>
      <c r="H35"/>
      <c r="I35"/>
      <c r="J35"/>
      <c r="K35"/>
    </row>
    <row r="36" spans="3:11" ht="13.5" x14ac:dyDescent="0.25">
      <c r="C36"/>
      <c r="D36"/>
      <c r="E36"/>
      <c r="F36"/>
      <c r="G36"/>
      <c r="H36"/>
      <c r="I36"/>
      <c r="J36"/>
      <c r="K36"/>
    </row>
    <row r="37" spans="3:11" ht="13.5" x14ac:dyDescent="0.25">
      <c r="C37"/>
      <c r="D37"/>
      <c r="E37"/>
      <c r="F37"/>
      <c r="G37"/>
      <c r="H37"/>
      <c r="I37"/>
      <c r="J37"/>
      <c r="K37"/>
    </row>
    <row r="38" spans="3:11" ht="13.5" x14ac:dyDescent="0.25">
      <c r="C38"/>
      <c r="D38"/>
      <c r="E38"/>
      <c r="F38"/>
      <c r="G38"/>
      <c r="H38"/>
      <c r="I38"/>
      <c r="J38"/>
      <c r="K38"/>
    </row>
    <row r="39" spans="3:11" ht="13.5" x14ac:dyDescent="0.25">
      <c r="C39"/>
      <c r="D39"/>
      <c r="E39"/>
      <c r="F39"/>
      <c r="G39"/>
      <c r="H39"/>
      <c r="I39"/>
      <c r="J39"/>
      <c r="K39"/>
    </row>
    <row r="40" spans="3:11" ht="13.5" x14ac:dyDescent="0.25">
      <c r="C40"/>
      <c r="D40"/>
      <c r="E40"/>
      <c r="F40"/>
      <c r="G40"/>
      <c r="H40"/>
      <c r="I40"/>
      <c r="J40"/>
      <c r="K40"/>
    </row>
    <row r="41" spans="3:11" ht="13.5" x14ac:dyDescent="0.25">
      <c r="C41"/>
      <c r="D41"/>
      <c r="E41"/>
      <c r="F41"/>
      <c r="G41"/>
      <c r="H41"/>
      <c r="I41"/>
      <c r="J41"/>
      <c r="K41"/>
    </row>
    <row r="42" spans="3:11" ht="13.5" x14ac:dyDescent="0.25">
      <c r="C42"/>
      <c r="D42"/>
      <c r="E42"/>
      <c r="F42"/>
      <c r="G42"/>
      <c r="H42"/>
      <c r="I42"/>
      <c r="J42"/>
      <c r="K42"/>
    </row>
    <row r="43" spans="3:11" ht="13.5" x14ac:dyDescent="0.25">
      <c r="C43"/>
      <c r="D43"/>
      <c r="E43"/>
      <c r="F43"/>
      <c r="G43"/>
      <c r="H43"/>
      <c r="I43"/>
      <c r="J43"/>
      <c r="K43"/>
    </row>
    <row r="44" spans="3:11" ht="13.5" x14ac:dyDescent="0.25">
      <c r="C44"/>
      <c r="D44"/>
      <c r="E44"/>
      <c r="F44"/>
      <c r="G44"/>
      <c r="H44"/>
      <c r="I44"/>
      <c r="J44"/>
      <c r="K44"/>
    </row>
    <row r="45" spans="3:11" ht="13.5" x14ac:dyDescent="0.25">
      <c r="C45"/>
      <c r="D45"/>
      <c r="E45"/>
      <c r="F45"/>
      <c r="G45"/>
      <c r="H45"/>
      <c r="I45"/>
      <c r="J45"/>
      <c r="K45"/>
    </row>
    <row r="46" spans="3:11" ht="13.5" x14ac:dyDescent="0.25">
      <c r="C46"/>
      <c r="D46"/>
      <c r="E46"/>
      <c r="F46"/>
      <c r="G46"/>
      <c r="H46"/>
      <c r="I46"/>
      <c r="J46"/>
      <c r="K46"/>
    </row>
    <row r="47" spans="3:11" ht="13.5" x14ac:dyDescent="0.25">
      <c r="C47"/>
      <c r="D47"/>
      <c r="E47"/>
      <c r="F47"/>
      <c r="G47"/>
      <c r="H47"/>
      <c r="I47"/>
      <c r="J47"/>
      <c r="K47"/>
    </row>
    <row r="48" spans="3:11" ht="13.5" x14ac:dyDescent="0.25">
      <c r="C48"/>
      <c r="D48"/>
      <c r="E48"/>
      <c r="F48"/>
      <c r="G48"/>
      <c r="H48"/>
      <c r="I48"/>
      <c r="J48"/>
      <c r="K48"/>
    </row>
    <row r="49" spans="3:11" ht="13.5" x14ac:dyDescent="0.25">
      <c r="C49"/>
      <c r="D49"/>
      <c r="E49"/>
      <c r="F49"/>
      <c r="G49"/>
      <c r="H49"/>
      <c r="I49"/>
      <c r="J49"/>
      <c r="K49"/>
    </row>
    <row r="50" spans="3:11" ht="13.5" x14ac:dyDescent="0.25">
      <c r="C50"/>
      <c r="D50"/>
      <c r="E50"/>
      <c r="F50"/>
      <c r="G50"/>
      <c r="H50"/>
      <c r="I50"/>
      <c r="J50"/>
      <c r="K50"/>
    </row>
    <row r="51" spans="3:11" ht="13.5" x14ac:dyDescent="0.25">
      <c r="C51"/>
      <c r="D51"/>
      <c r="E51"/>
      <c r="F51"/>
      <c r="G51"/>
      <c r="H51"/>
      <c r="I51"/>
      <c r="J51"/>
      <c r="K51"/>
    </row>
    <row r="52" spans="3:11" ht="13.5" x14ac:dyDescent="0.25">
      <c r="C52"/>
      <c r="D52"/>
      <c r="E52"/>
      <c r="F52"/>
      <c r="G52"/>
      <c r="H52"/>
      <c r="I52"/>
      <c r="J52"/>
      <c r="K52"/>
    </row>
    <row r="53" spans="3:11" ht="13.5" x14ac:dyDescent="0.25">
      <c r="C53"/>
      <c r="D53"/>
      <c r="E53"/>
      <c r="F53"/>
      <c r="G53"/>
      <c r="H53"/>
      <c r="I53"/>
      <c r="J53"/>
      <c r="K53"/>
    </row>
    <row r="54" spans="3:11" ht="13.5" x14ac:dyDescent="0.25">
      <c r="C54"/>
      <c r="D54"/>
      <c r="E54"/>
      <c r="F54"/>
      <c r="G54"/>
      <c r="H54"/>
      <c r="I54"/>
      <c r="J54"/>
      <c r="K54"/>
    </row>
    <row r="55" spans="3:11" ht="13.5" x14ac:dyDescent="0.25">
      <c r="C55"/>
      <c r="D55"/>
      <c r="E55"/>
      <c r="F55"/>
      <c r="G55"/>
      <c r="H55"/>
      <c r="I55"/>
      <c r="J55"/>
      <c r="K55"/>
    </row>
    <row r="56" spans="3:11" ht="13.5" x14ac:dyDescent="0.25">
      <c r="C56"/>
      <c r="D56"/>
      <c r="E56"/>
      <c r="F56"/>
      <c r="G56"/>
      <c r="H56"/>
      <c r="I56"/>
      <c r="J56"/>
      <c r="K56"/>
    </row>
    <row r="57" spans="3:11" ht="13.5" x14ac:dyDescent="0.25">
      <c r="C57"/>
      <c r="D57"/>
      <c r="E57"/>
      <c r="F57"/>
      <c r="G57"/>
      <c r="H57"/>
      <c r="I57"/>
      <c r="J57"/>
      <c r="K57"/>
    </row>
    <row r="58" spans="3:11" ht="13.5" x14ac:dyDescent="0.25">
      <c r="C58"/>
      <c r="D58"/>
      <c r="E58"/>
      <c r="F58"/>
      <c r="G58"/>
      <c r="H58"/>
      <c r="I58"/>
      <c r="J58"/>
      <c r="K58"/>
    </row>
    <row r="59" spans="3:11" ht="13.5" x14ac:dyDescent="0.25">
      <c r="C59"/>
      <c r="D59"/>
      <c r="E59"/>
      <c r="F59"/>
      <c r="G59"/>
      <c r="H59"/>
      <c r="I59"/>
      <c r="J59"/>
      <c r="K59"/>
    </row>
    <row r="60" spans="3:11" ht="13.5" x14ac:dyDescent="0.25">
      <c r="C60"/>
      <c r="D60"/>
      <c r="E60"/>
      <c r="F60"/>
      <c r="G60"/>
      <c r="H60"/>
      <c r="I60"/>
      <c r="J60"/>
      <c r="K60"/>
    </row>
    <row r="61" spans="3:11" ht="13.5" x14ac:dyDescent="0.25">
      <c r="C61"/>
      <c r="D61"/>
      <c r="E61"/>
      <c r="F61"/>
      <c r="G61"/>
      <c r="H61"/>
      <c r="I61"/>
      <c r="J61"/>
      <c r="K61"/>
    </row>
    <row r="62" spans="3:11" ht="13.5" x14ac:dyDescent="0.25">
      <c r="C62"/>
      <c r="D62"/>
      <c r="E62"/>
      <c r="F62"/>
      <c r="G62"/>
      <c r="H62"/>
      <c r="I62"/>
      <c r="J62"/>
      <c r="K62"/>
    </row>
    <row r="63" spans="3:11" ht="13.5" x14ac:dyDescent="0.25">
      <c r="C63"/>
      <c r="D63"/>
      <c r="E63"/>
      <c r="F63"/>
      <c r="G63"/>
      <c r="H63"/>
      <c r="I63"/>
      <c r="J63"/>
      <c r="K63"/>
    </row>
    <row r="64" spans="3:11" ht="13.5" x14ac:dyDescent="0.25">
      <c r="C64"/>
      <c r="D64"/>
      <c r="E64"/>
      <c r="F64"/>
      <c r="G64"/>
      <c r="H64"/>
      <c r="I64"/>
      <c r="J64"/>
      <c r="K64"/>
    </row>
    <row r="65" spans="3:11" ht="13.5" x14ac:dyDescent="0.25">
      <c r="C65"/>
      <c r="D65"/>
      <c r="E65"/>
      <c r="F65"/>
      <c r="G65"/>
      <c r="H65"/>
      <c r="I65"/>
      <c r="J65"/>
      <c r="K65"/>
    </row>
    <row r="66" spans="3:11" ht="13.5" x14ac:dyDescent="0.25">
      <c r="C66"/>
      <c r="D66"/>
      <c r="E66"/>
      <c r="F66"/>
      <c r="G66"/>
      <c r="H66"/>
      <c r="I66"/>
      <c r="J66"/>
      <c r="K66"/>
    </row>
    <row r="67" spans="3:11" ht="13.5" x14ac:dyDescent="0.25">
      <c r="C67"/>
      <c r="D67"/>
      <c r="E67"/>
      <c r="F67"/>
      <c r="G67"/>
      <c r="H67"/>
      <c r="I67"/>
      <c r="J67"/>
      <c r="K67"/>
    </row>
    <row r="68" spans="3:11" ht="13.5" x14ac:dyDescent="0.25">
      <c r="C68"/>
      <c r="D68"/>
      <c r="E68"/>
      <c r="F68"/>
      <c r="G68"/>
      <c r="H68"/>
      <c r="I68"/>
      <c r="J68"/>
      <c r="K68"/>
    </row>
    <row r="69" spans="3:11" ht="13.5" x14ac:dyDescent="0.25">
      <c r="C69"/>
      <c r="D69"/>
      <c r="E69"/>
      <c r="F69"/>
      <c r="G69"/>
      <c r="H69"/>
      <c r="I69"/>
      <c r="J69"/>
      <c r="K69"/>
    </row>
    <row r="70" spans="3:11" ht="13.5" x14ac:dyDescent="0.25">
      <c r="C70"/>
      <c r="D70"/>
      <c r="E70"/>
      <c r="F70"/>
      <c r="G70"/>
      <c r="H70"/>
      <c r="I70"/>
      <c r="J70"/>
      <c r="K70"/>
    </row>
    <row r="71" spans="3:11" ht="13.5" x14ac:dyDescent="0.25">
      <c r="C71"/>
      <c r="D71"/>
      <c r="E71"/>
      <c r="F71"/>
      <c r="G71"/>
      <c r="H71"/>
      <c r="I71"/>
      <c r="J71"/>
      <c r="K71"/>
    </row>
    <row r="72" spans="3:11" ht="13.5" x14ac:dyDescent="0.25">
      <c r="C72"/>
      <c r="D72"/>
      <c r="E72"/>
      <c r="F72"/>
      <c r="G72"/>
      <c r="H72"/>
      <c r="I72"/>
      <c r="J72"/>
      <c r="K72"/>
    </row>
    <row r="73" spans="3:11" ht="13.5" x14ac:dyDescent="0.25">
      <c r="C73"/>
      <c r="D73"/>
      <c r="E73"/>
      <c r="F73"/>
      <c r="G73"/>
      <c r="H73"/>
      <c r="I73"/>
      <c r="J73"/>
      <c r="K73"/>
    </row>
    <row r="74" spans="3:11" ht="13.5" x14ac:dyDescent="0.25">
      <c r="C74"/>
      <c r="D74"/>
      <c r="E74"/>
      <c r="F74"/>
      <c r="G74"/>
      <c r="H74"/>
      <c r="I74"/>
      <c r="J74"/>
      <c r="K74"/>
    </row>
    <row r="75" spans="3:11" ht="13.5" x14ac:dyDescent="0.25">
      <c r="C75"/>
      <c r="D75"/>
      <c r="E75"/>
      <c r="F75"/>
      <c r="G75"/>
      <c r="H75"/>
      <c r="I75"/>
      <c r="J75"/>
      <c r="K75"/>
    </row>
    <row r="76" spans="3:11" ht="13.5" x14ac:dyDescent="0.25">
      <c r="C76"/>
      <c r="D76"/>
      <c r="E76"/>
      <c r="F76"/>
      <c r="G76"/>
      <c r="H76"/>
      <c r="I76"/>
      <c r="J76"/>
      <c r="K76"/>
    </row>
    <row r="77" spans="3:11" ht="13.5" x14ac:dyDescent="0.25">
      <c r="C77"/>
      <c r="D77"/>
      <c r="E77"/>
      <c r="F77"/>
      <c r="G77"/>
      <c r="H77"/>
      <c r="I77"/>
      <c r="J77"/>
      <c r="K77"/>
    </row>
    <row r="78" spans="3:11" ht="13.5" x14ac:dyDescent="0.25">
      <c r="C78"/>
      <c r="D78"/>
      <c r="E78"/>
      <c r="F78"/>
      <c r="G78"/>
      <c r="H78"/>
      <c r="I78"/>
      <c r="J78"/>
      <c r="K78"/>
    </row>
    <row r="79" spans="3:11" ht="13.5" x14ac:dyDescent="0.25">
      <c r="C79"/>
      <c r="D79"/>
      <c r="E79"/>
      <c r="F79"/>
      <c r="G79"/>
      <c r="H79"/>
      <c r="I79"/>
      <c r="J79"/>
      <c r="K79"/>
    </row>
    <row r="80" spans="3:11" ht="13.5" x14ac:dyDescent="0.25">
      <c r="C80"/>
      <c r="D80"/>
      <c r="E80"/>
      <c r="F80"/>
      <c r="G80"/>
      <c r="H80"/>
      <c r="I80"/>
      <c r="J80"/>
      <c r="K80"/>
    </row>
    <row r="81" spans="3:11" ht="13.5" x14ac:dyDescent="0.25">
      <c r="C81"/>
      <c r="D81"/>
      <c r="E81"/>
      <c r="F81"/>
      <c r="G81"/>
      <c r="H81"/>
      <c r="I81"/>
      <c r="J81"/>
      <c r="K81"/>
    </row>
    <row r="82" spans="3:11" ht="13.5" x14ac:dyDescent="0.25">
      <c r="C82"/>
      <c r="D82"/>
      <c r="E82"/>
      <c r="F82"/>
      <c r="G82"/>
      <c r="H82"/>
      <c r="I82"/>
      <c r="J82"/>
      <c r="K82"/>
    </row>
    <row r="83" spans="3:11" ht="13.5" x14ac:dyDescent="0.25">
      <c r="C83"/>
      <c r="D83"/>
      <c r="E83"/>
      <c r="F83"/>
      <c r="G83"/>
      <c r="H83"/>
      <c r="I83"/>
      <c r="J83"/>
      <c r="K83"/>
    </row>
    <row r="84" spans="3:11" ht="13.5" x14ac:dyDescent="0.25">
      <c r="C84"/>
      <c r="D84"/>
      <c r="E84"/>
      <c r="F84"/>
      <c r="G84"/>
      <c r="H84"/>
      <c r="I84"/>
      <c r="J84"/>
      <c r="K84"/>
    </row>
    <row r="85" spans="3:11" ht="13.5" x14ac:dyDescent="0.25">
      <c r="C85"/>
      <c r="D85"/>
      <c r="E85"/>
      <c r="F85"/>
      <c r="G85"/>
      <c r="H85"/>
      <c r="I85"/>
      <c r="J85"/>
      <c r="K85"/>
    </row>
    <row r="86" spans="3:11" ht="13.5" x14ac:dyDescent="0.25">
      <c r="C86"/>
      <c r="D86"/>
      <c r="E86"/>
      <c r="F86"/>
      <c r="G86"/>
      <c r="H86"/>
      <c r="I86"/>
      <c r="J86"/>
      <c r="K86"/>
    </row>
    <row r="87" spans="3:11" ht="13.5" x14ac:dyDescent="0.25">
      <c r="C87"/>
      <c r="D87"/>
      <c r="E87"/>
      <c r="F87"/>
      <c r="G87"/>
      <c r="H87"/>
      <c r="I87"/>
      <c r="J87"/>
      <c r="K87"/>
    </row>
    <row r="88" spans="3:11" ht="13.5" x14ac:dyDescent="0.25">
      <c r="C88"/>
      <c r="D88"/>
      <c r="E88"/>
      <c r="F88"/>
    </row>
    <row r="89" spans="3:11" ht="13.5" x14ac:dyDescent="0.25">
      <c r="C89"/>
      <c r="D89"/>
      <c r="E89"/>
      <c r="F89"/>
    </row>
    <row r="90" spans="3:11" ht="13.5" x14ac:dyDescent="0.25">
      <c r="C90"/>
      <c r="D90"/>
      <c r="E90"/>
      <c r="F90"/>
    </row>
    <row r="91" spans="3:11" ht="13.5" x14ac:dyDescent="0.25">
      <c r="C91"/>
      <c r="D91"/>
      <c r="E91"/>
      <c r="F91"/>
    </row>
    <row r="92" spans="3:11" ht="13.5" x14ac:dyDescent="0.25">
      <c r="C92"/>
      <c r="D92"/>
      <c r="E92"/>
      <c r="F92"/>
    </row>
    <row r="93" spans="3:11" ht="13.5" x14ac:dyDescent="0.25">
      <c r="C93"/>
      <c r="D93"/>
      <c r="E93"/>
      <c r="F93"/>
    </row>
    <row r="94" spans="3:11" ht="13.5" x14ac:dyDescent="0.25">
      <c r="C94"/>
      <c r="D94"/>
      <c r="E94"/>
      <c r="F94"/>
    </row>
    <row r="95" spans="3:11" ht="13.5" x14ac:dyDescent="0.25">
      <c r="C95"/>
      <c r="D95"/>
      <c r="E95"/>
      <c r="F95"/>
    </row>
    <row r="96" spans="3:11" ht="13.5" x14ac:dyDescent="0.25">
      <c r="C96"/>
      <c r="D96"/>
      <c r="E96"/>
      <c r="F96"/>
    </row>
    <row r="97" spans="3:6" ht="13.5" x14ac:dyDescent="0.25">
      <c r="C97"/>
      <c r="D97"/>
      <c r="E97"/>
      <c r="F97"/>
    </row>
    <row r="98" spans="3:6" ht="13.5" x14ac:dyDescent="0.25">
      <c r="C98"/>
      <c r="D98"/>
      <c r="E98"/>
      <c r="F98"/>
    </row>
    <row r="99" spans="3:6" ht="13.5" x14ac:dyDescent="0.25">
      <c r="C99"/>
      <c r="D99"/>
      <c r="E99"/>
      <c r="F99"/>
    </row>
    <row r="100" spans="3:6" ht="13.5" x14ac:dyDescent="0.25">
      <c r="C100"/>
      <c r="D100"/>
      <c r="E100"/>
      <c r="F100"/>
    </row>
    <row r="101" spans="3:6" ht="13.5" x14ac:dyDescent="0.25">
      <c r="C101"/>
      <c r="D101"/>
      <c r="E101"/>
      <c r="F101"/>
    </row>
    <row r="102" spans="3:6" ht="13.5" x14ac:dyDescent="0.25">
      <c r="C102"/>
      <c r="D102"/>
      <c r="E102"/>
      <c r="F102"/>
    </row>
    <row r="103" spans="3:6" ht="13.5" x14ac:dyDescent="0.25">
      <c r="C103"/>
      <c r="D103"/>
      <c r="E103"/>
      <c r="F103"/>
    </row>
    <row r="104" spans="3:6" ht="13.5" x14ac:dyDescent="0.25">
      <c r="C104"/>
      <c r="D104"/>
      <c r="E104"/>
      <c r="F104"/>
    </row>
    <row r="105" spans="3:6" ht="13.5" x14ac:dyDescent="0.25">
      <c r="C105"/>
      <c r="D105"/>
      <c r="E105"/>
      <c r="F105"/>
    </row>
    <row r="106" spans="3:6" ht="13.5" x14ac:dyDescent="0.25">
      <c r="C106"/>
      <c r="D106"/>
      <c r="E106"/>
      <c r="F106"/>
    </row>
    <row r="107" spans="3:6" ht="13.5" x14ac:dyDescent="0.25">
      <c r="C107"/>
      <c r="D107"/>
      <c r="E107"/>
      <c r="F107"/>
    </row>
    <row r="108" spans="3:6" ht="13.5" x14ac:dyDescent="0.25">
      <c r="C108"/>
      <c r="D108"/>
      <c r="E108"/>
      <c r="F108"/>
    </row>
    <row r="109" spans="3:6" ht="13.5" x14ac:dyDescent="0.25">
      <c r="C109"/>
      <c r="D109"/>
      <c r="E109"/>
      <c r="F109"/>
    </row>
    <row r="110" spans="3:6" ht="13.5" x14ac:dyDescent="0.25">
      <c r="C110"/>
      <c r="D110"/>
      <c r="E110"/>
      <c r="F110"/>
    </row>
    <row r="111" spans="3:6" ht="13.5" x14ac:dyDescent="0.25">
      <c r="C111"/>
      <c r="D111"/>
      <c r="E111"/>
      <c r="F111"/>
    </row>
    <row r="112" spans="3:6" ht="13.5" x14ac:dyDescent="0.25">
      <c r="C112"/>
      <c r="D112"/>
      <c r="E112"/>
      <c r="F112"/>
    </row>
    <row r="113" spans="3:6" ht="13.5" x14ac:dyDescent="0.25">
      <c r="C113"/>
      <c r="D113"/>
      <c r="E113"/>
      <c r="F113"/>
    </row>
    <row r="114" spans="3:6" ht="13.5" x14ac:dyDescent="0.25">
      <c r="C114"/>
      <c r="D114"/>
      <c r="E114"/>
      <c r="F114"/>
    </row>
    <row r="115" spans="3:6" ht="13.5" x14ac:dyDescent="0.25">
      <c r="C115"/>
      <c r="D115"/>
      <c r="E115"/>
      <c r="F115"/>
    </row>
    <row r="116" spans="3:6" ht="13.5" x14ac:dyDescent="0.25">
      <c r="C116"/>
      <c r="D116"/>
      <c r="E116"/>
      <c r="F116"/>
    </row>
    <row r="117" spans="3:6" ht="13.5" x14ac:dyDescent="0.25">
      <c r="C117"/>
      <c r="D117"/>
      <c r="E117"/>
      <c r="F117"/>
    </row>
    <row r="118" spans="3:6" ht="13.5" x14ac:dyDescent="0.25">
      <c r="C118"/>
      <c r="D118"/>
      <c r="E118"/>
      <c r="F118"/>
    </row>
    <row r="119" spans="3:6" ht="13.5" x14ac:dyDescent="0.25">
      <c r="C119"/>
      <c r="D119"/>
      <c r="E119"/>
      <c r="F119"/>
    </row>
    <row r="120" spans="3:6" ht="13.5" x14ac:dyDescent="0.25">
      <c r="C120"/>
      <c r="D120"/>
      <c r="E120"/>
      <c r="F120"/>
    </row>
    <row r="121" spans="3:6" ht="13.5" x14ac:dyDescent="0.25">
      <c r="C121"/>
      <c r="D121"/>
      <c r="E121"/>
      <c r="F121"/>
    </row>
    <row r="122" spans="3:6" ht="13.5" x14ac:dyDescent="0.25">
      <c r="C122"/>
      <c r="D122"/>
      <c r="E122"/>
      <c r="F122"/>
    </row>
    <row r="123" spans="3:6" ht="13.5" x14ac:dyDescent="0.25">
      <c r="C123"/>
      <c r="D123"/>
      <c r="E123"/>
      <c r="F123"/>
    </row>
    <row r="124" spans="3:6" ht="13.5" x14ac:dyDescent="0.25">
      <c r="C124"/>
      <c r="D124"/>
      <c r="E124"/>
      <c r="F124"/>
    </row>
    <row r="125" spans="3:6" ht="13.5" x14ac:dyDescent="0.25">
      <c r="C125"/>
      <c r="D125"/>
      <c r="E125"/>
      <c r="F125"/>
    </row>
    <row r="126" spans="3:6" ht="13.5" x14ac:dyDescent="0.25">
      <c r="C126"/>
      <c r="D126"/>
      <c r="E126"/>
      <c r="F126"/>
    </row>
    <row r="127" spans="3:6" ht="13.5" x14ac:dyDescent="0.25">
      <c r="C127"/>
      <c r="D127"/>
      <c r="E127"/>
      <c r="F127"/>
    </row>
    <row r="128" spans="3:6" ht="13.5" x14ac:dyDescent="0.25">
      <c r="C128"/>
      <c r="D128"/>
      <c r="E128"/>
      <c r="F128"/>
    </row>
    <row r="129" spans="3:6" ht="13.5" x14ac:dyDescent="0.25">
      <c r="C129"/>
      <c r="D129"/>
      <c r="E129"/>
      <c r="F129"/>
    </row>
    <row r="130" spans="3:6" ht="13.5" x14ac:dyDescent="0.25">
      <c r="C130"/>
      <c r="D130"/>
      <c r="E130"/>
      <c r="F130"/>
    </row>
    <row r="131" spans="3:6" ht="13.5" x14ac:dyDescent="0.25">
      <c r="C131"/>
      <c r="D131"/>
      <c r="E131"/>
      <c r="F131"/>
    </row>
    <row r="132" spans="3:6" ht="13.5" x14ac:dyDescent="0.25">
      <c r="C132"/>
      <c r="D132"/>
      <c r="E132"/>
      <c r="F132"/>
    </row>
    <row r="133" spans="3:6" ht="13.5" x14ac:dyDescent="0.25">
      <c r="C133"/>
      <c r="D133"/>
      <c r="E133"/>
      <c r="F133"/>
    </row>
    <row r="134" spans="3:6" ht="13.5" x14ac:dyDescent="0.25">
      <c r="C134"/>
      <c r="D134"/>
      <c r="E134"/>
      <c r="F134"/>
    </row>
    <row r="135" spans="3:6" ht="13.5" x14ac:dyDescent="0.25">
      <c r="C135"/>
      <c r="D135"/>
      <c r="E135"/>
      <c r="F135"/>
    </row>
    <row r="136" spans="3:6" ht="13.5" x14ac:dyDescent="0.25">
      <c r="C136"/>
      <c r="D136"/>
      <c r="E136"/>
      <c r="F136"/>
    </row>
    <row r="137" spans="3:6" ht="13.5" x14ac:dyDescent="0.25">
      <c r="C137"/>
      <c r="D137"/>
      <c r="E137"/>
      <c r="F137"/>
    </row>
    <row r="138" spans="3:6" ht="13.5" x14ac:dyDescent="0.25">
      <c r="C138"/>
      <c r="D138"/>
      <c r="E138"/>
      <c r="F138"/>
    </row>
    <row r="139" spans="3:6" ht="13.5" x14ac:dyDescent="0.25">
      <c r="C139"/>
      <c r="D139"/>
      <c r="E139"/>
      <c r="F139"/>
    </row>
    <row r="140" spans="3:6" ht="13.5" x14ac:dyDescent="0.25">
      <c r="C140"/>
      <c r="D140"/>
      <c r="E140"/>
      <c r="F140"/>
    </row>
    <row r="141" spans="3:6" ht="13.5" x14ac:dyDescent="0.25">
      <c r="C141"/>
      <c r="D141"/>
      <c r="E141"/>
      <c r="F141"/>
    </row>
    <row r="142" spans="3:6" ht="13.5" x14ac:dyDescent="0.25">
      <c r="C142"/>
      <c r="D142"/>
      <c r="E142"/>
      <c r="F142"/>
    </row>
    <row r="143" spans="3:6" ht="13.5" x14ac:dyDescent="0.25">
      <c r="C143"/>
      <c r="D143"/>
      <c r="E143"/>
      <c r="F143"/>
    </row>
    <row r="144" spans="3:6" ht="13.5" x14ac:dyDescent="0.25">
      <c r="C144"/>
      <c r="D144"/>
      <c r="E144"/>
      <c r="F144"/>
    </row>
    <row r="145" spans="3:6" ht="13.5" x14ac:dyDescent="0.25">
      <c r="C145"/>
      <c r="D145"/>
      <c r="E145"/>
      <c r="F145"/>
    </row>
    <row r="146" spans="3:6" ht="13.5" x14ac:dyDescent="0.25">
      <c r="C146"/>
      <c r="D146"/>
      <c r="E146"/>
      <c r="F146"/>
    </row>
    <row r="147" spans="3:6" ht="13.5" x14ac:dyDescent="0.25">
      <c r="C147"/>
      <c r="D147"/>
      <c r="E147"/>
      <c r="F147"/>
    </row>
    <row r="148" spans="3:6" ht="13.5" x14ac:dyDescent="0.25">
      <c r="C148"/>
      <c r="D148"/>
      <c r="E148"/>
      <c r="F148"/>
    </row>
    <row r="149" spans="3:6" ht="13.5" x14ac:dyDescent="0.25">
      <c r="C149"/>
      <c r="D149"/>
      <c r="E149"/>
      <c r="F149"/>
    </row>
    <row r="150" spans="3:6" ht="13.5" x14ac:dyDescent="0.25">
      <c r="C150"/>
      <c r="D150"/>
      <c r="E150"/>
      <c r="F150"/>
    </row>
    <row r="151" spans="3:6" ht="13.5" x14ac:dyDescent="0.25">
      <c r="C151"/>
      <c r="D151"/>
      <c r="E151"/>
      <c r="F151"/>
    </row>
    <row r="152" spans="3:6" ht="13.5" x14ac:dyDescent="0.25">
      <c r="C152"/>
      <c r="D152"/>
      <c r="E152"/>
      <c r="F152"/>
    </row>
    <row r="153" spans="3:6" ht="13.5" x14ac:dyDescent="0.25">
      <c r="C153"/>
      <c r="D153"/>
      <c r="E153"/>
      <c r="F153"/>
    </row>
    <row r="154" spans="3:6" ht="13.5" x14ac:dyDescent="0.25">
      <c r="C154"/>
      <c r="D154"/>
      <c r="E154"/>
      <c r="F154"/>
    </row>
    <row r="155" spans="3:6" ht="13.5" x14ac:dyDescent="0.25">
      <c r="C155"/>
      <c r="D155"/>
      <c r="E155"/>
      <c r="F155"/>
    </row>
    <row r="156" spans="3:6" ht="13.5" x14ac:dyDescent="0.25">
      <c r="C156"/>
      <c r="D156"/>
      <c r="E156"/>
      <c r="F156"/>
    </row>
    <row r="157" spans="3:6" ht="13.5" x14ac:dyDescent="0.25">
      <c r="C157"/>
      <c r="D157"/>
      <c r="E157"/>
      <c r="F157"/>
    </row>
    <row r="158" spans="3:6" ht="13.5" x14ac:dyDescent="0.25">
      <c r="C158"/>
      <c r="D158"/>
      <c r="E158"/>
      <c r="F158"/>
    </row>
    <row r="159" spans="3:6" ht="13.5" x14ac:dyDescent="0.25">
      <c r="C159"/>
      <c r="D159"/>
      <c r="E159"/>
      <c r="F159"/>
    </row>
    <row r="160" spans="3:6" ht="13.5" x14ac:dyDescent="0.25">
      <c r="C160"/>
      <c r="D160"/>
      <c r="E160"/>
      <c r="F160"/>
    </row>
    <row r="161" spans="3:6" ht="13.5" x14ac:dyDescent="0.25">
      <c r="C161"/>
      <c r="D161"/>
      <c r="E161"/>
      <c r="F161"/>
    </row>
    <row r="162" spans="3:6" ht="13.5" x14ac:dyDescent="0.25">
      <c r="C162"/>
      <c r="D162"/>
      <c r="E162"/>
      <c r="F162"/>
    </row>
    <row r="163" spans="3:6" ht="13.5" x14ac:dyDescent="0.25">
      <c r="C163"/>
      <c r="D163"/>
      <c r="E163"/>
      <c r="F163"/>
    </row>
    <row r="164" spans="3:6" ht="13.5" x14ac:dyDescent="0.25">
      <c r="C164"/>
      <c r="D164"/>
      <c r="E164"/>
      <c r="F164"/>
    </row>
    <row r="165" spans="3:6" ht="13.5" x14ac:dyDescent="0.25">
      <c r="C165"/>
      <c r="D165"/>
      <c r="E165"/>
      <c r="F165"/>
    </row>
    <row r="166" spans="3:6" ht="13.5" x14ac:dyDescent="0.25">
      <c r="C166"/>
      <c r="D166"/>
      <c r="E166"/>
      <c r="F166"/>
    </row>
    <row r="167" spans="3:6" ht="13.5" x14ac:dyDescent="0.25">
      <c r="C167"/>
      <c r="D167"/>
      <c r="E167"/>
      <c r="F167"/>
    </row>
    <row r="168" spans="3:6" ht="13.5" x14ac:dyDescent="0.25">
      <c r="C168"/>
      <c r="D168"/>
      <c r="E168"/>
      <c r="F168"/>
    </row>
    <row r="169" spans="3:6" ht="13.5" x14ac:dyDescent="0.25">
      <c r="C169"/>
      <c r="D169"/>
      <c r="E169"/>
      <c r="F169"/>
    </row>
    <row r="170" spans="3:6" ht="13.5" x14ac:dyDescent="0.25">
      <c r="C170"/>
      <c r="D170"/>
      <c r="E170"/>
      <c r="F170"/>
    </row>
    <row r="171" spans="3:6" ht="13.5" x14ac:dyDescent="0.25">
      <c r="C171"/>
      <c r="D171"/>
      <c r="E171"/>
      <c r="F171"/>
    </row>
    <row r="172" spans="3:6" ht="13.5" x14ac:dyDescent="0.25">
      <c r="C172"/>
      <c r="D172"/>
      <c r="E172"/>
      <c r="F172"/>
    </row>
    <row r="173" spans="3:6" ht="13.5" x14ac:dyDescent="0.25">
      <c r="C173"/>
      <c r="D173"/>
      <c r="E173"/>
      <c r="F173"/>
    </row>
    <row r="174" spans="3:6" ht="13.5" x14ac:dyDescent="0.25">
      <c r="C174"/>
      <c r="D174"/>
      <c r="E174"/>
      <c r="F174"/>
    </row>
    <row r="175" spans="3:6" ht="13.5" x14ac:dyDescent="0.25">
      <c r="C175"/>
      <c r="D175"/>
      <c r="E175"/>
      <c r="F175"/>
    </row>
    <row r="176" spans="3:6" ht="13.5" x14ac:dyDescent="0.25">
      <c r="C176"/>
      <c r="D176"/>
      <c r="E176"/>
      <c r="F176"/>
    </row>
    <row r="177" spans="3:6" ht="13.5" x14ac:dyDescent="0.25">
      <c r="C177"/>
      <c r="D177"/>
      <c r="E177"/>
      <c r="F177"/>
    </row>
    <row r="178" spans="3:6" ht="13.5" x14ac:dyDescent="0.25">
      <c r="C178"/>
      <c r="D178"/>
      <c r="E178"/>
      <c r="F178"/>
    </row>
    <row r="179" spans="3:6" ht="13.5" x14ac:dyDescent="0.25">
      <c r="C179"/>
      <c r="D179"/>
      <c r="E179"/>
      <c r="F179"/>
    </row>
    <row r="180" spans="3:6" ht="13.5" x14ac:dyDescent="0.25">
      <c r="C180"/>
      <c r="D180"/>
      <c r="E180"/>
      <c r="F180"/>
    </row>
    <row r="181" spans="3:6" ht="13.5" x14ac:dyDescent="0.25">
      <c r="C181"/>
      <c r="D181"/>
      <c r="E181"/>
      <c r="F181"/>
    </row>
    <row r="182" spans="3:6" ht="13.5" x14ac:dyDescent="0.25">
      <c r="C182"/>
      <c r="D182"/>
      <c r="E182"/>
      <c r="F182"/>
    </row>
    <row r="183" spans="3:6" ht="13.5" x14ac:dyDescent="0.25">
      <c r="C183"/>
      <c r="D183"/>
      <c r="E183"/>
      <c r="F183"/>
    </row>
    <row r="184" spans="3:6" ht="13.5" x14ac:dyDescent="0.25">
      <c r="C184"/>
      <c r="D184"/>
      <c r="E184"/>
      <c r="F184"/>
    </row>
    <row r="185" spans="3:6" ht="13.5" x14ac:dyDescent="0.25">
      <c r="C185"/>
      <c r="D185"/>
      <c r="E185"/>
      <c r="F185"/>
    </row>
    <row r="186" spans="3:6" ht="13.5" x14ac:dyDescent="0.25">
      <c r="C186"/>
      <c r="D186"/>
      <c r="E186"/>
      <c r="F186"/>
    </row>
    <row r="187" spans="3:6" ht="13.5" x14ac:dyDescent="0.25">
      <c r="C187"/>
      <c r="D187"/>
      <c r="E187"/>
      <c r="F187"/>
    </row>
    <row r="188" spans="3:6" ht="13.5" x14ac:dyDescent="0.25">
      <c r="C188"/>
      <c r="D188"/>
      <c r="E188"/>
      <c r="F188"/>
    </row>
    <row r="189" spans="3:6" ht="13.5" x14ac:dyDescent="0.25">
      <c r="C189"/>
      <c r="D189"/>
      <c r="E189"/>
      <c r="F189"/>
    </row>
    <row r="190" spans="3:6" ht="13.5" x14ac:dyDescent="0.25">
      <c r="C190"/>
      <c r="D190"/>
      <c r="E190"/>
      <c r="F190"/>
    </row>
    <row r="191" spans="3:6" ht="13.5" x14ac:dyDescent="0.25">
      <c r="C191"/>
      <c r="D191"/>
      <c r="E191"/>
      <c r="F191"/>
    </row>
    <row r="192" spans="3:6" ht="13.5" x14ac:dyDescent="0.25">
      <c r="C192"/>
      <c r="D192"/>
      <c r="E192"/>
      <c r="F192"/>
    </row>
    <row r="193" spans="3:6" ht="13.5" x14ac:dyDescent="0.25">
      <c r="C193"/>
      <c r="D193"/>
      <c r="E193"/>
      <c r="F193"/>
    </row>
    <row r="194" spans="3:6" ht="13.5" x14ac:dyDescent="0.25">
      <c r="C194"/>
      <c r="D194"/>
      <c r="E194"/>
      <c r="F194"/>
    </row>
    <row r="195" spans="3:6" ht="13.5" x14ac:dyDescent="0.25">
      <c r="C195"/>
      <c r="D195"/>
      <c r="E195"/>
      <c r="F195"/>
    </row>
    <row r="196" spans="3:6" ht="13.5" x14ac:dyDescent="0.25">
      <c r="C196"/>
      <c r="D196"/>
      <c r="E196"/>
      <c r="F196"/>
    </row>
    <row r="197" spans="3:6" ht="13.5" x14ac:dyDescent="0.25">
      <c r="C197"/>
      <c r="D197"/>
      <c r="E197"/>
      <c r="F197"/>
    </row>
    <row r="198" spans="3:6" ht="13.5" x14ac:dyDescent="0.25">
      <c r="C198"/>
      <c r="D198"/>
      <c r="E198"/>
      <c r="F198"/>
    </row>
    <row r="199" spans="3:6" ht="13.5" x14ac:dyDescent="0.25">
      <c r="C199"/>
      <c r="D199"/>
      <c r="E199"/>
      <c r="F199"/>
    </row>
    <row r="200" spans="3:6" ht="13.5" x14ac:dyDescent="0.25">
      <c r="C200"/>
      <c r="D200"/>
      <c r="E200"/>
      <c r="F200"/>
    </row>
    <row r="201" spans="3:6" ht="13.5" x14ac:dyDescent="0.25">
      <c r="C201"/>
      <c r="D201"/>
      <c r="E201"/>
      <c r="F201"/>
    </row>
    <row r="202" spans="3:6" ht="13.5" x14ac:dyDescent="0.25">
      <c r="C202"/>
      <c r="D202"/>
      <c r="E202"/>
      <c r="F202"/>
    </row>
    <row r="203" spans="3:6" ht="13.5" x14ac:dyDescent="0.25">
      <c r="C203"/>
      <c r="D203"/>
      <c r="E203"/>
      <c r="F203"/>
    </row>
    <row r="204" spans="3:6" ht="13.5" x14ac:dyDescent="0.25">
      <c r="C204"/>
      <c r="D204"/>
      <c r="E204"/>
      <c r="F204"/>
    </row>
    <row r="205" spans="3:6" ht="13.5" x14ac:dyDescent="0.25">
      <c r="C205"/>
      <c r="D205"/>
      <c r="E205"/>
      <c r="F205"/>
    </row>
    <row r="206" spans="3:6" ht="13.5" x14ac:dyDescent="0.25">
      <c r="C206"/>
      <c r="D206"/>
      <c r="E206"/>
      <c r="F206"/>
    </row>
    <row r="207" spans="3:6" ht="13.5" x14ac:dyDescent="0.25">
      <c r="C207"/>
      <c r="D207"/>
      <c r="E207"/>
      <c r="F207"/>
    </row>
    <row r="208" spans="3:6" ht="13.5" x14ac:dyDescent="0.25">
      <c r="C208"/>
      <c r="D208"/>
      <c r="E208"/>
      <c r="F208"/>
    </row>
    <row r="209" spans="3:6" ht="13.5" x14ac:dyDescent="0.25">
      <c r="C209"/>
      <c r="D209"/>
      <c r="E209"/>
      <c r="F209"/>
    </row>
    <row r="210" spans="3:6" ht="13.5" x14ac:dyDescent="0.25">
      <c r="C210"/>
      <c r="D210"/>
      <c r="E210"/>
      <c r="F210"/>
    </row>
    <row r="211" spans="3:6" ht="13.5" x14ac:dyDescent="0.25">
      <c r="C211"/>
      <c r="D211"/>
      <c r="E211"/>
      <c r="F211"/>
    </row>
    <row r="212" spans="3:6" ht="13.5" x14ac:dyDescent="0.25">
      <c r="C212"/>
      <c r="D212"/>
      <c r="E212"/>
      <c r="F212"/>
    </row>
    <row r="213" spans="3:6" ht="13.5" x14ac:dyDescent="0.25">
      <c r="C213"/>
      <c r="D213"/>
      <c r="E213"/>
      <c r="F213"/>
    </row>
    <row r="214" spans="3:6" ht="13.5" x14ac:dyDescent="0.25">
      <c r="C214"/>
      <c r="D214"/>
      <c r="E214"/>
      <c r="F214"/>
    </row>
    <row r="215" spans="3:6" ht="13.5" x14ac:dyDescent="0.25">
      <c r="C215"/>
      <c r="D215"/>
      <c r="E215"/>
      <c r="F215"/>
    </row>
    <row r="216" spans="3:6" ht="13.5" x14ac:dyDescent="0.25">
      <c r="C216"/>
      <c r="D216"/>
      <c r="E216"/>
      <c r="F216"/>
    </row>
    <row r="217" spans="3:6" ht="13.5" x14ac:dyDescent="0.25">
      <c r="C217"/>
      <c r="D217"/>
      <c r="E217"/>
      <c r="F217"/>
    </row>
    <row r="218" spans="3:6" ht="13.5" x14ac:dyDescent="0.25">
      <c r="C218"/>
      <c r="D218"/>
      <c r="E218"/>
      <c r="F218"/>
    </row>
    <row r="219" spans="3:6" ht="13.5" x14ac:dyDescent="0.25">
      <c r="C219"/>
      <c r="D219"/>
      <c r="E219"/>
      <c r="F219"/>
    </row>
    <row r="220" spans="3:6" ht="13.5" x14ac:dyDescent="0.25">
      <c r="C220"/>
      <c r="D220"/>
      <c r="E220"/>
      <c r="F220"/>
    </row>
    <row r="221" spans="3:6" ht="13.5" x14ac:dyDescent="0.25">
      <c r="C221"/>
      <c r="D221"/>
      <c r="E221"/>
      <c r="F221"/>
    </row>
    <row r="222" spans="3:6" ht="13.5" x14ac:dyDescent="0.25">
      <c r="C222"/>
      <c r="D222"/>
      <c r="E222"/>
      <c r="F222"/>
    </row>
    <row r="223" spans="3:6" ht="13.5" x14ac:dyDescent="0.25">
      <c r="C223"/>
      <c r="D223"/>
      <c r="E223"/>
      <c r="F223"/>
    </row>
    <row r="224" spans="3:6" ht="13.5" x14ac:dyDescent="0.25">
      <c r="C224"/>
      <c r="D224"/>
      <c r="E224"/>
      <c r="F224"/>
    </row>
    <row r="225" spans="3:6" ht="13.5" x14ac:dyDescent="0.25">
      <c r="C225"/>
      <c r="D225"/>
      <c r="E225"/>
      <c r="F225"/>
    </row>
    <row r="226" spans="3:6" ht="13.5" x14ac:dyDescent="0.25">
      <c r="C226"/>
      <c r="D226"/>
      <c r="E226"/>
      <c r="F226"/>
    </row>
    <row r="227" spans="3:6" ht="13.5" x14ac:dyDescent="0.25">
      <c r="C227"/>
      <c r="D227"/>
      <c r="E227"/>
      <c r="F227"/>
    </row>
    <row r="228" spans="3:6" ht="13.5" x14ac:dyDescent="0.25">
      <c r="C228"/>
      <c r="D228"/>
      <c r="E228"/>
      <c r="F228"/>
    </row>
    <row r="229" spans="3:6" ht="13.5" x14ac:dyDescent="0.25">
      <c r="C229"/>
      <c r="D229"/>
      <c r="E229"/>
      <c r="F229"/>
    </row>
    <row r="230" spans="3:6" ht="13.5" x14ac:dyDescent="0.25">
      <c r="C230"/>
      <c r="D230"/>
      <c r="E230"/>
      <c r="F230"/>
    </row>
    <row r="231" spans="3:6" ht="13.5" x14ac:dyDescent="0.25">
      <c r="C231"/>
      <c r="D231"/>
      <c r="E231"/>
      <c r="F231"/>
    </row>
    <row r="232" spans="3:6" ht="13.5" x14ac:dyDescent="0.25">
      <c r="C232"/>
      <c r="D232"/>
      <c r="E232"/>
      <c r="F232"/>
    </row>
    <row r="233" spans="3:6" ht="13.5" x14ac:dyDescent="0.25">
      <c r="C233"/>
      <c r="D233"/>
      <c r="E233"/>
      <c r="F233"/>
    </row>
    <row r="234" spans="3:6" ht="13.5" x14ac:dyDescent="0.25">
      <c r="C234"/>
      <c r="D234"/>
      <c r="E234"/>
      <c r="F234"/>
    </row>
    <row r="235" spans="3:6" ht="13.5" x14ac:dyDescent="0.25">
      <c r="C235"/>
      <c r="D235"/>
      <c r="E235"/>
      <c r="F235"/>
    </row>
    <row r="236" spans="3:6" ht="13.5" x14ac:dyDescent="0.25">
      <c r="C236"/>
      <c r="D236"/>
      <c r="E236"/>
      <c r="F236"/>
    </row>
    <row r="237" spans="3:6" ht="13.5" x14ac:dyDescent="0.25">
      <c r="C237"/>
      <c r="D237"/>
      <c r="E237"/>
      <c r="F237"/>
    </row>
    <row r="238" spans="3:6" ht="13.5" x14ac:dyDescent="0.25">
      <c r="C238"/>
      <c r="D238"/>
      <c r="E238"/>
      <c r="F238"/>
    </row>
    <row r="239" spans="3:6" ht="13.5" x14ac:dyDescent="0.25">
      <c r="C239"/>
      <c r="D239"/>
      <c r="E239"/>
      <c r="F239"/>
    </row>
    <row r="240" spans="3:6" ht="13.5" x14ac:dyDescent="0.25">
      <c r="C240"/>
      <c r="D240"/>
      <c r="E240"/>
      <c r="F240"/>
    </row>
    <row r="241" spans="3:6" ht="13.5" x14ac:dyDescent="0.25">
      <c r="C241"/>
      <c r="D241"/>
      <c r="E241"/>
      <c r="F241"/>
    </row>
    <row r="242" spans="3:6" ht="13.5" x14ac:dyDescent="0.25">
      <c r="C242"/>
      <c r="D242"/>
      <c r="E242"/>
      <c r="F242"/>
    </row>
    <row r="243" spans="3:6" ht="13.5" x14ac:dyDescent="0.25">
      <c r="C243"/>
      <c r="D243"/>
      <c r="E243"/>
      <c r="F243"/>
    </row>
    <row r="244" spans="3:6" ht="13.5" x14ac:dyDescent="0.25">
      <c r="C244"/>
      <c r="D244"/>
      <c r="E244"/>
      <c r="F244"/>
    </row>
    <row r="245" spans="3:6" ht="13.5" x14ac:dyDescent="0.25">
      <c r="C245"/>
      <c r="D245"/>
      <c r="E245"/>
      <c r="F245"/>
    </row>
    <row r="246" spans="3:6" ht="13.5" x14ac:dyDescent="0.25">
      <c r="C246"/>
      <c r="D246"/>
      <c r="E246"/>
      <c r="F246"/>
    </row>
    <row r="247" spans="3:6" ht="13.5" x14ac:dyDescent="0.25">
      <c r="C247"/>
      <c r="D247"/>
      <c r="E247"/>
      <c r="F247"/>
    </row>
    <row r="248" spans="3:6" ht="13.5" x14ac:dyDescent="0.25">
      <c r="C248"/>
      <c r="D248"/>
      <c r="E248"/>
      <c r="F248"/>
    </row>
    <row r="249" spans="3:6" ht="13.5" x14ac:dyDescent="0.25">
      <c r="C249"/>
      <c r="D249"/>
      <c r="E249"/>
      <c r="F249"/>
    </row>
    <row r="250" spans="3:6" ht="13.5" x14ac:dyDescent="0.25">
      <c r="C250"/>
      <c r="D250"/>
      <c r="E250"/>
      <c r="F250"/>
    </row>
    <row r="251" spans="3:6" ht="13.5" x14ac:dyDescent="0.25">
      <c r="C251"/>
      <c r="D251"/>
      <c r="E251"/>
      <c r="F251"/>
    </row>
    <row r="252" spans="3:6" ht="13.5" x14ac:dyDescent="0.25">
      <c r="C252"/>
      <c r="D252"/>
      <c r="E252"/>
      <c r="F252"/>
    </row>
    <row r="253" spans="3:6" ht="13.5" x14ac:dyDescent="0.25">
      <c r="C253"/>
      <c r="D253"/>
      <c r="E253"/>
      <c r="F253"/>
    </row>
    <row r="254" spans="3:6" ht="13.5" x14ac:dyDescent="0.25">
      <c r="C254"/>
      <c r="D254"/>
      <c r="E254"/>
      <c r="F254"/>
    </row>
    <row r="255" spans="3:6" ht="13.5" x14ac:dyDescent="0.25">
      <c r="C255"/>
      <c r="D255"/>
      <c r="E255"/>
      <c r="F255"/>
    </row>
    <row r="256" spans="3:6" ht="13.5" x14ac:dyDescent="0.25">
      <c r="C256"/>
      <c r="D256"/>
      <c r="E256"/>
      <c r="F256"/>
    </row>
    <row r="257" spans="3:6" ht="13.5" x14ac:dyDescent="0.25">
      <c r="C257"/>
      <c r="D257"/>
      <c r="E257"/>
      <c r="F257"/>
    </row>
    <row r="258" spans="3:6" ht="13.5" x14ac:dyDescent="0.25">
      <c r="C258"/>
      <c r="D258"/>
      <c r="E258"/>
      <c r="F258"/>
    </row>
    <row r="259" spans="3:6" ht="13.5" x14ac:dyDescent="0.25">
      <c r="C259"/>
      <c r="D259"/>
      <c r="E259"/>
      <c r="F259"/>
    </row>
    <row r="260" spans="3:6" ht="13.5" x14ac:dyDescent="0.25">
      <c r="C260"/>
      <c r="D260"/>
      <c r="E260"/>
      <c r="F260"/>
    </row>
    <row r="261" spans="3:6" ht="13.5" x14ac:dyDescent="0.25">
      <c r="C261"/>
      <c r="D261"/>
      <c r="E261"/>
      <c r="F261"/>
    </row>
    <row r="262" spans="3:6" ht="13.5" x14ac:dyDescent="0.25">
      <c r="C262"/>
      <c r="D262"/>
      <c r="E262"/>
      <c r="F262"/>
    </row>
    <row r="263" spans="3:6" ht="13.5" x14ac:dyDescent="0.25">
      <c r="C263"/>
      <c r="D263"/>
      <c r="E263"/>
      <c r="F263"/>
    </row>
    <row r="264" spans="3:6" ht="13.5" x14ac:dyDescent="0.25">
      <c r="C264"/>
      <c r="D264"/>
      <c r="E264"/>
      <c r="F264"/>
    </row>
    <row r="265" spans="3:6" ht="13.5" x14ac:dyDescent="0.25">
      <c r="C265"/>
      <c r="D265"/>
      <c r="E265"/>
      <c r="F265"/>
    </row>
    <row r="266" spans="3:6" ht="13.5" x14ac:dyDescent="0.25">
      <c r="C266"/>
      <c r="D266"/>
      <c r="E266"/>
      <c r="F266"/>
    </row>
    <row r="267" spans="3:6" ht="13.5" x14ac:dyDescent="0.25">
      <c r="C267"/>
      <c r="D267"/>
      <c r="E267"/>
      <c r="F267"/>
    </row>
    <row r="268" spans="3:6" ht="13.5" x14ac:dyDescent="0.25">
      <c r="C268"/>
      <c r="D268"/>
      <c r="E268"/>
      <c r="F268"/>
    </row>
    <row r="269" spans="3:6" ht="13.5" x14ac:dyDescent="0.25">
      <c r="C269"/>
      <c r="D269"/>
      <c r="E269"/>
      <c r="F269"/>
    </row>
    <row r="270" spans="3:6" ht="13.5" x14ac:dyDescent="0.25">
      <c r="C270"/>
      <c r="D270"/>
      <c r="E270"/>
      <c r="F270"/>
    </row>
    <row r="271" spans="3:6" ht="13.5" x14ac:dyDescent="0.25">
      <c r="C271"/>
      <c r="D271"/>
      <c r="E271"/>
      <c r="F271"/>
    </row>
    <row r="272" spans="3:6" ht="13.5" x14ac:dyDescent="0.25">
      <c r="C272"/>
      <c r="D272"/>
      <c r="E272"/>
      <c r="F272"/>
    </row>
    <row r="273" spans="3:6" ht="13.5" x14ac:dyDescent="0.25">
      <c r="C273"/>
      <c r="D273"/>
      <c r="E273"/>
      <c r="F273"/>
    </row>
    <row r="274" spans="3:6" ht="13.5" x14ac:dyDescent="0.25">
      <c r="C274"/>
      <c r="D274"/>
      <c r="E274"/>
      <c r="F274"/>
    </row>
    <row r="275" spans="3:6" ht="13.5" x14ac:dyDescent="0.25">
      <c r="C275"/>
      <c r="D275"/>
      <c r="E275"/>
      <c r="F275"/>
    </row>
    <row r="276" spans="3:6" ht="13.5" x14ac:dyDescent="0.25">
      <c r="C276"/>
      <c r="D276"/>
      <c r="E276"/>
      <c r="F276"/>
    </row>
    <row r="277" spans="3:6" ht="13.5" x14ac:dyDescent="0.25">
      <c r="C277"/>
      <c r="D277"/>
      <c r="E277"/>
      <c r="F277"/>
    </row>
    <row r="278" spans="3:6" ht="13.5" x14ac:dyDescent="0.25">
      <c r="C278"/>
      <c r="D278"/>
      <c r="E278"/>
      <c r="F278"/>
    </row>
    <row r="279" spans="3:6" ht="13.5" x14ac:dyDescent="0.25">
      <c r="C279"/>
      <c r="D279"/>
      <c r="E279"/>
      <c r="F279"/>
    </row>
    <row r="280" spans="3:6" ht="13.5" x14ac:dyDescent="0.25">
      <c r="C280"/>
      <c r="D280"/>
      <c r="E280"/>
      <c r="F280"/>
    </row>
    <row r="281" spans="3:6" ht="13.5" x14ac:dyDescent="0.25">
      <c r="C281"/>
      <c r="D281"/>
      <c r="E281"/>
      <c r="F281"/>
    </row>
    <row r="282" spans="3:6" ht="13.5" x14ac:dyDescent="0.25">
      <c r="C282"/>
      <c r="D282"/>
      <c r="E282"/>
      <c r="F282"/>
    </row>
    <row r="283" spans="3:6" ht="13.5" x14ac:dyDescent="0.25">
      <c r="C283"/>
      <c r="D283"/>
      <c r="E283"/>
      <c r="F283"/>
    </row>
    <row r="284" spans="3:6" ht="13.5" x14ac:dyDescent="0.25">
      <c r="C284"/>
      <c r="D284"/>
      <c r="E284"/>
      <c r="F284"/>
    </row>
    <row r="285" spans="3:6" ht="13.5" x14ac:dyDescent="0.25">
      <c r="C285"/>
      <c r="D285"/>
      <c r="E285"/>
      <c r="F285"/>
    </row>
    <row r="286" spans="3:6" ht="13.5" x14ac:dyDescent="0.25">
      <c r="C286"/>
      <c r="D286"/>
      <c r="E286"/>
      <c r="F286"/>
    </row>
    <row r="287" spans="3:6" ht="13.5" x14ac:dyDescent="0.25">
      <c r="C287"/>
      <c r="D287"/>
      <c r="E287"/>
      <c r="F287"/>
    </row>
    <row r="288" spans="3:6" ht="13.5" x14ac:dyDescent="0.25">
      <c r="C288"/>
      <c r="D288"/>
      <c r="E288"/>
      <c r="F288"/>
    </row>
    <row r="289" spans="3:6" ht="13.5" x14ac:dyDescent="0.25">
      <c r="C289"/>
      <c r="D289"/>
      <c r="E289"/>
      <c r="F289"/>
    </row>
    <row r="290" spans="3:6" ht="13.5" x14ac:dyDescent="0.25">
      <c r="C290"/>
      <c r="D290"/>
      <c r="E290"/>
      <c r="F290"/>
    </row>
    <row r="291" spans="3:6" ht="13.5" x14ac:dyDescent="0.25">
      <c r="C291"/>
      <c r="D291"/>
      <c r="E291"/>
      <c r="F291"/>
    </row>
    <row r="292" spans="3:6" ht="13.5" x14ac:dyDescent="0.25">
      <c r="C292"/>
      <c r="D292"/>
      <c r="E292"/>
      <c r="F292"/>
    </row>
    <row r="293" spans="3:6" ht="13.5" x14ac:dyDescent="0.25">
      <c r="C293"/>
      <c r="D293"/>
      <c r="E293"/>
      <c r="F293"/>
    </row>
    <row r="294" spans="3:6" ht="13.5" x14ac:dyDescent="0.25">
      <c r="C294"/>
      <c r="D294"/>
      <c r="E294"/>
      <c r="F294"/>
    </row>
    <row r="295" spans="3:6" ht="13.5" x14ac:dyDescent="0.25">
      <c r="C295"/>
      <c r="D295"/>
      <c r="E295"/>
      <c r="F295"/>
    </row>
    <row r="296" spans="3:6" ht="13.5" x14ac:dyDescent="0.25">
      <c r="C296"/>
      <c r="D296"/>
      <c r="E296"/>
      <c r="F296"/>
    </row>
    <row r="297" spans="3:6" ht="13.5" x14ac:dyDescent="0.25">
      <c r="C297"/>
      <c r="D297"/>
      <c r="E297"/>
      <c r="F297"/>
    </row>
    <row r="298" spans="3:6" ht="13.5" x14ac:dyDescent="0.25">
      <c r="C298"/>
      <c r="D298"/>
      <c r="E298"/>
      <c r="F298"/>
    </row>
    <row r="299" spans="3:6" ht="13.5" x14ac:dyDescent="0.25">
      <c r="C299"/>
      <c r="D299"/>
      <c r="E299"/>
      <c r="F299"/>
    </row>
    <row r="300" spans="3:6" ht="13.5" x14ac:dyDescent="0.25">
      <c r="C300"/>
      <c r="D300"/>
      <c r="E300"/>
      <c r="F300"/>
    </row>
    <row r="301" spans="3:6" ht="13.5" x14ac:dyDescent="0.25">
      <c r="C301"/>
      <c r="D301"/>
      <c r="E301"/>
      <c r="F301"/>
    </row>
    <row r="302" spans="3:6" ht="13.5" x14ac:dyDescent="0.25">
      <c r="C302"/>
      <c r="D302"/>
      <c r="E302"/>
      <c r="F302"/>
    </row>
    <row r="303" spans="3:6" ht="13.5" x14ac:dyDescent="0.25">
      <c r="C303"/>
      <c r="D303"/>
      <c r="E303"/>
      <c r="F303"/>
    </row>
    <row r="304" spans="3:6" ht="13.5" x14ac:dyDescent="0.25">
      <c r="C304"/>
      <c r="D304"/>
      <c r="E304"/>
      <c r="F304"/>
    </row>
    <row r="305" spans="3:6" ht="13.5" x14ac:dyDescent="0.25">
      <c r="C305"/>
      <c r="D305"/>
      <c r="E305"/>
      <c r="F305"/>
    </row>
    <row r="306" spans="3:6" ht="13.5" x14ac:dyDescent="0.25">
      <c r="C306"/>
      <c r="D306"/>
      <c r="E306"/>
      <c r="F306"/>
    </row>
    <row r="307" spans="3:6" ht="13.5" x14ac:dyDescent="0.25">
      <c r="C307"/>
      <c r="D307"/>
      <c r="E307"/>
      <c r="F307"/>
    </row>
    <row r="308" spans="3:6" ht="13.5" x14ac:dyDescent="0.25">
      <c r="C308"/>
      <c r="D308"/>
      <c r="E308"/>
      <c r="F308"/>
    </row>
    <row r="309" spans="3:6" ht="13.5" x14ac:dyDescent="0.25">
      <c r="C309"/>
      <c r="D309"/>
      <c r="E309"/>
      <c r="F309"/>
    </row>
    <row r="310" spans="3:6" ht="13.5" x14ac:dyDescent="0.25">
      <c r="C310"/>
      <c r="D310"/>
      <c r="E310"/>
      <c r="F310"/>
    </row>
    <row r="311" spans="3:6" ht="13.5" x14ac:dyDescent="0.25">
      <c r="C311"/>
      <c r="D311"/>
      <c r="E311"/>
      <c r="F311"/>
    </row>
    <row r="312" spans="3:6" ht="13.5" x14ac:dyDescent="0.25">
      <c r="C312"/>
      <c r="D312"/>
      <c r="E312"/>
      <c r="F312"/>
    </row>
    <row r="313" spans="3:6" ht="13.5" x14ac:dyDescent="0.25">
      <c r="C313"/>
      <c r="D313"/>
      <c r="E313"/>
      <c r="F313"/>
    </row>
    <row r="314" spans="3:6" ht="13.5" x14ac:dyDescent="0.25">
      <c r="C314"/>
      <c r="D314"/>
      <c r="E314"/>
      <c r="F314"/>
    </row>
    <row r="315" spans="3:6" ht="13.5" x14ac:dyDescent="0.25">
      <c r="C315"/>
      <c r="D315"/>
      <c r="E315"/>
      <c r="F315"/>
    </row>
    <row r="316" spans="3:6" ht="13.5" x14ac:dyDescent="0.25">
      <c r="C316"/>
      <c r="D316"/>
      <c r="E316"/>
      <c r="F316"/>
    </row>
    <row r="317" spans="3:6" ht="13.5" x14ac:dyDescent="0.25">
      <c r="C317"/>
      <c r="D317"/>
      <c r="E317"/>
      <c r="F317"/>
    </row>
    <row r="318" spans="3:6" ht="13.5" x14ac:dyDescent="0.25">
      <c r="C318"/>
      <c r="D318"/>
      <c r="E318"/>
      <c r="F318"/>
    </row>
    <row r="319" spans="3:6" ht="13.5" x14ac:dyDescent="0.25">
      <c r="C319"/>
      <c r="D319"/>
      <c r="E319"/>
      <c r="F319"/>
    </row>
    <row r="320" spans="3:6" ht="13.5" x14ac:dyDescent="0.25">
      <c r="C320"/>
      <c r="D320"/>
      <c r="E320"/>
      <c r="F320"/>
    </row>
    <row r="321" spans="3:6" ht="13.5" x14ac:dyDescent="0.25">
      <c r="C321"/>
      <c r="D321"/>
      <c r="E321"/>
      <c r="F321"/>
    </row>
    <row r="322" spans="3:6" ht="13.5" x14ac:dyDescent="0.25">
      <c r="C322"/>
      <c r="D322"/>
      <c r="E322"/>
      <c r="F322"/>
    </row>
    <row r="323" spans="3:6" ht="13.5" x14ac:dyDescent="0.25">
      <c r="C323"/>
      <c r="D323"/>
      <c r="E323"/>
      <c r="F323"/>
    </row>
    <row r="324" spans="3:6" ht="13.5" x14ac:dyDescent="0.25">
      <c r="C324"/>
      <c r="D324"/>
      <c r="E324"/>
      <c r="F324"/>
    </row>
    <row r="325" spans="3:6" ht="13.5" x14ac:dyDescent="0.25">
      <c r="C325"/>
      <c r="D325"/>
      <c r="E325"/>
      <c r="F325"/>
    </row>
    <row r="326" spans="3:6" ht="13.5" x14ac:dyDescent="0.25">
      <c r="C326"/>
      <c r="D326"/>
      <c r="E326"/>
      <c r="F326"/>
    </row>
    <row r="327" spans="3:6" ht="13.5" x14ac:dyDescent="0.25">
      <c r="C327"/>
      <c r="D327"/>
      <c r="E327"/>
      <c r="F327"/>
    </row>
    <row r="328" spans="3:6" ht="13.5" x14ac:dyDescent="0.25">
      <c r="C328"/>
      <c r="D328"/>
      <c r="E328"/>
      <c r="F328"/>
    </row>
    <row r="329" spans="3:6" ht="13.5" x14ac:dyDescent="0.25">
      <c r="C329"/>
      <c r="D329"/>
      <c r="E329"/>
      <c r="F329"/>
    </row>
    <row r="330" spans="3:6" ht="13.5" x14ac:dyDescent="0.25">
      <c r="C330"/>
      <c r="D330"/>
      <c r="E330"/>
      <c r="F330"/>
    </row>
    <row r="331" spans="3:6" ht="13.5" x14ac:dyDescent="0.25">
      <c r="C331"/>
      <c r="D331"/>
      <c r="E331"/>
      <c r="F331"/>
    </row>
    <row r="332" spans="3:6" ht="13.5" x14ac:dyDescent="0.25">
      <c r="C332"/>
      <c r="D332"/>
      <c r="E332"/>
      <c r="F332"/>
    </row>
    <row r="333" spans="3:6" ht="13.5" x14ac:dyDescent="0.25">
      <c r="C333"/>
      <c r="D333"/>
      <c r="E333"/>
      <c r="F333"/>
    </row>
    <row r="334" spans="3:6" ht="13.5" x14ac:dyDescent="0.25">
      <c r="C334"/>
      <c r="D334"/>
      <c r="E334"/>
      <c r="F334"/>
    </row>
    <row r="335" spans="3:6" ht="13.5" x14ac:dyDescent="0.25">
      <c r="C335"/>
      <c r="D335"/>
      <c r="E335"/>
      <c r="F335"/>
    </row>
    <row r="336" spans="3:6" ht="13.5" x14ac:dyDescent="0.25">
      <c r="C336"/>
      <c r="D336"/>
      <c r="E336"/>
      <c r="F336"/>
    </row>
    <row r="337" spans="3:6" ht="13.5" x14ac:dyDescent="0.25">
      <c r="C337"/>
      <c r="D337"/>
      <c r="E337"/>
      <c r="F337"/>
    </row>
    <row r="338" spans="3:6" ht="13.5" x14ac:dyDescent="0.25">
      <c r="C338"/>
      <c r="D338"/>
      <c r="E338"/>
      <c r="F338"/>
    </row>
    <row r="339" spans="3:6" ht="13.5" x14ac:dyDescent="0.25">
      <c r="C339"/>
      <c r="D339"/>
      <c r="E339"/>
      <c r="F339"/>
    </row>
    <row r="340" spans="3:6" ht="13.5" x14ac:dyDescent="0.25">
      <c r="C340"/>
      <c r="D340"/>
      <c r="E340"/>
      <c r="F340"/>
    </row>
    <row r="341" spans="3:6" ht="13.5" x14ac:dyDescent="0.25">
      <c r="C341"/>
      <c r="D341"/>
      <c r="E341"/>
      <c r="F341"/>
    </row>
    <row r="342" spans="3:6" ht="13.5" x14ac:dyDescent="0.25">
      <c r="C342"/>
      <c r="D342"/>
      <c r="E342"/>
      <c r="F342"/>
    </row>
    <row r="343" spans="3:6" ht="13.5" x14ac:dyDescent="0.25">
      <c r="C343"/>
      <c r="D343"/>
      <c r="E343"/>
      <c r="F343"/>
    </row>
    <row r="344" spans="3:6" ht="13.5" x14ac:dyDescent="0.25">
      <c r="C344"/>
      <c r="D344"/>
      <c r="E344"/>
      <c r="F344"/>
    </row>
    <row r="345" spans="3:6" ht="13.5" x14ac:dyDescent="0.25">
      <c r="C345"/>
      <c r="D345"/>
      <c r="E345"/>
      <c r="F345"/>
    </row>
    <row r="346" spans="3:6" ht="13.5" x14ac:dyDescent="0.25">
      <c r="C346"/>
      <c r="D346"/>
      <c r="E346"/>
      <c r="F346"/>
    </row>
    <row r="347" spans="3:6" ht="13.5" x14ac:dyDescent="0.25">
      <c r="C347"/>
      <c r="D347"/>
      <c r="E347"/>
      <c r="F347"/>
    </row>
    <row r="348" spans="3:6" ht="13.5" x14ac:dyDescent="0.25">
      <c r="C348"/>
      <c r="D348"/>
      <c r="E348"/>
      <c r="F348"/>
    </row>
    <row r="349" spans="3:6" ht="13.5" x14ac:dyDescent="0.25">
      <c r="C349"/>
      <c r="D349"/>
      <c r="E349"/>
      <c r="F349"/>
    </row>
    <row r="350" spans="3:6" ht="13.5" x14ac:dyDescent="0.25">
      <c r="C350"/>
      <c r="D350"/>
      <c r="E350"/>
      <c r="F350"/>
    </row>
    <row r="351" spans="3:6" ht="13.5" x14ac:dyDescent="0.25">
      <c r="C351"/>
      <c r="D351"/>
      <c r="E351"/>
      <c r="F351"/>
    </row>
    <row r="352" spans="3:6" ht="13.5" x14ac:dyDescent="0.25">
      <c r="C352"/>
      <c r="D352"/>
      <c r="E352"/>
      <c r="F352"/>
    </row>
    <row r="353" spans="3:6" ht="13.5" x14ac:dyDescent="0.25">
      <c r="C353"/>
      <c r="D353"/>
      <c r="E353"/>
      <c r="F353"/>
    </row>
    <row r="354" spans="3:6" ht="13.5" x14ac:dyDescent="0.25">
      <c r="C354"/>
      <c r="D354"/>
      <c r="E354"/>
      <c r="F354"/>
    </row>
    <row r="355" spans="3:6" ht="13.5" x14ac:dyDescent="0.25">
      <c r="C355"/>
      <c r="D355"/>
      <c r="E355"/>
      <c r="F355"/>
    </row>
    <row r="356" spans="3:6" ht="13.5" x14ac:dyDescent="0.25">
      <c r="C356"/>
      <c r="D356"/>
      <c r="E356"/>
      <c r="F356"/>
    </row>
    <row r="357" spans="3:6" ht="13.5" x14ac:dyDescent="0.25">
      <c r="C357"/>
      <c r="D357"/>
      <c r="E357"/>
      <c r="F357"/>
    </row>
    <row r="358" spans="3:6" ht="13.5" x14ac:dyDescent="0.25">
      <c r="C358"/>
      <c r="D358"/>
      <c r="E358"/>
      <c r="F358"/>
    </row>
    <row r="359" spans="3:6" ht="13.5" x14ac:dyDescent="0.25">
      <c r="C359"/>
      <c r="D359"/>
      <c r="E359"/>
      <c r="F359"/>
    </row>
    <row r="360" spans="3:6" ht="13.5" x14ac:dyDescent="0.25">
      <c r="C360"/>
      <c r="D360"/>
      <c r="E360"/>
      <c r="F360"/>
    </row>
    <row r="361" spans="3:6" ht="13.5" x14ac:dyDescent="0.25">
      <c r="C361"/>
      <c r="D361"/>
      <c r="E361"/>
      <c r="F361"/>
    </row>
    <row r="362" spans="3:6" ht="13.5" x14ac:dyDescent="0.25">
      <c r="C362"/>
      <c r="D362"/>
      <c r="E362"/>
      <c r="F362"/>
    </row>
    <row r="363" spans="3:6" ht="13.5" x14ac:dyDescent="0.25">
      <c r="C363"/>
      <c r="D363"/>
      <c r="E363"/>
      <c r="F363"/>
    </row>
    <row r="364" spans="3:6" ht="13.5" x14ac:dyDescent="0.25">
      <c r="C364"/>
      <c r="D364"/>
      <c r="E364"/>
      <c r="F364"/>
    </row>
    <row r="365" spans="3:6" ht="13.5" x14ac:dyDescent="0.25">
      <c r="C365"/>
      <c r="D365"/>
      <c r="E365"/>
      <c r="F365"/>
    </row>
    <row r="366" spans="3:6" ht="13.5" x14ac:dyDescent="0.25">
      <c r="C366"/>
      <c r="D366"/>
      <c r="E366"/>
      <c r="F366"/>
    </row>
    <row r="367" spans="3:6" ht="13.5" x14ac:dyDescent="0.25">
      <c r="C367"/>
      <c r="D367"/>
      <c r="E367"/>
      <c r="F367"/>
    </row>
    <row r="368" spans="3:6" ht="13.5" x14ac:dyDescent="0.25">
      <c r="C368"/>
      <c r="D368"/>
      <c r="E368"/>
      <c r="F368"/>
    </row>
    <row r="369" spans="3:6" ht="13.5" x14ac:dyDescent="0.25">
      <c r="C369"/>
      <c r="D369"/>
      <c r="E369"/>
      <c r="F369"/>
    </row>
    <row r="370" spans="3:6" ht="13.5" x14ac:dyDescent="0.25">
      <c r="C370"/>
      <c r="D370"/>
      <c r="E370"/>
      <c r="F370"/>
    </row>
    <row r="371" spans="3:6" ht="13.5" x14ac:dyDescent="0.25">
      <c r="C371"/>
      <c r="D371"/>
      <c r="E371"/>
      <c r="F371"/>
    </row>
    <row r="372" spans="3:6" ht="13.5" x14ac:dyDescent="0.25">
      <c r="C372"/>
      <c r="D372"/>
      <c r="E372"/>
      <c r="F372"/>
    </row>
    <row r="373" spans="3:6" ht="13.5" x14ac:dyDescent="0.25">
      <c r="C373"/>
      <c r="D373"/>
      <c r="E373"/>
      <c r="F373"/>
    </row>
    <row r="374" spans="3:6" ht="13.5" x14ac:dyDescent="0.25">
      <c r="C374"/>
      <c r="D374"/>
      <c r="E374"/>
      <c r="F374"/>
    </row>
    <row r="375" spans="3:6" ht="13.5" x14ac:dyDescent="0.25">
      <c r="C375"/>
      <c r="D375"/>
      <c r="E375"/>
      <c r="F375"/>
    </row>
    <row r="376" spans="3:6" ht="13.5" x14ac:dyDescent="0.25">
      <c r="C376"/>
      <c r="D376"/>
      <c r="E376"/>
      <c r="F376"/>
    </row>
    <row r="377" spans="3:6" ht="13.5" x14ac:dyDescent="0.25">
      <c r="C377"/>
      <c r="D377"/>
      <c r="E377"/>
      <c r="F377"/>
    </row>
    <row r="378" spans="3:6" ht="13.5" x14ac:dyDescent="0.25">
      <c r="C378"/>
      <c r="D378"/>
      <c r="E378"/>
      <c r="F378"/>
    </row>
    <row r="379" spans="3:6" ht="13.5" x14ac:dyDescent="0.25">
      <c r="C379"/>
      <c r="D379"/>
      <c r="E379"/>
      <c r="F379"/>
    </row>
    <row r="380" spans="3:6" ht="13.5" x14ac:dyDescent="0.25">
      <c r="C380"/>
      <c r="D380"/>
      <c r="E380"/>
      <c r="F380"/>
    </row>
    <row r="381" spans="3:6" ht="13.5" x14ac:dyDescent="0.25">
      <c r="C381"/>
      <c r="D381"/>
      <c r="E381"/>
      <c r="F381"/>
    </row>
    <row r="382" spans="3:6" ht="13.5" x14ac:dyDescent="0.25">
      <c r="C382"/>
      <c r="D382"/>
      <c r="E382"/>
      <c r="F382"/>
    </row>
    <row r="383" spans="3:6" ht="13.5" x14ac:dyDescent="0.25">
      <c r="C383"/>
      <c r="D383"/>
      <c r="E383"/>
      <c r="F383"/>
    </row>
    <row r="384" spans="3:6" ht="13.5" x14ac:dyDescent="0.25">
      <c r="C384"/>
      <c r="D384"/>
      <c r="E384"/>
      <c r="F384"/>
    </row>
    <row r="385" spans="3:6" ht="13.5" x14ac:dyDescent="0.25">
      <c r="C385"/>
      <c r="D385"/>
      <c r="E385"/>
      <c r="F385"/>
    </row>
    <row r="386" spans="3:6" ht="13.5" x14ac:dyDescent="0.25">
      <c r="C386"/>
      <c r="D386"/>
      <c r="E386"/>
      <c r="F386"/>
    </row>
    <row r="387" spans="3:6" ht="13.5" x14ac:dyDescent="0.25">
      <c r="C387"/>
      <c r="D387"/>
      <c r="E387"/>
      <c r="F387"/>
    </row>
    <row r="388" spans="3:6" ht="13.5" x14ac:dyDescent="0.25">
      <c r="C388"/>
      <c r="D388"/>
      <c r="E388"/>
      <c r="F388"/>
    </row>
    <row r="389" spans="3:6" ht="13.5" x14ac:dyDescent="0.25">
      <c r="C389"/>
      <c r="D389"/>
      <c r="E389"/>
      <c r="F389"/>
    </row>
    <row r="390" spans="3:6" ht="13.5" x14ac:dyDescent="0.25">
      <c r="C390"/>
      <c r="D390"/>
      <c r="E390"/>
      <c r="F390"/>
    </row>
    <row r="391" spans="3:6" ht="13.5" x14ac:dyDescent="0.25">
      <c r="C391"/>
      <c r="D391"/>
      <c r="E391"/>
      <c r="F391"/>
    </row>
    <row r="392" spans="3:6" ht="13.5" x14ac:dyDescent="0.25">
      <c r="C392"/>
      <c r="D392"/>
      <c r="E392"/>
      <c r="F392"/>
    </row>
    <row r="393" spans="3:6" ht="13.5" x14ac:dyDescent="0.25">
      <c r="C393"/>
      <c r="D393"/>
      <c r="E393"/>
      <c r="F393"/>
    </row>
    <row r="394" spans="3:6" ht="13.5" x14ac:dyDescent="0.25">
      <c r="C394"/>
      <c r="D394"/>
      <c r="E394"/>
      <c r="F394"/>
    </row>
    <row r="395" spans="3:6" ht="13.5" x14ac:dyDescent="0.25">
      <c r="C395"/>
      <c r="D395"/>
      <c r="E395"/>
      <c r="F395"/>
    </row>
    <row r="396" spans="3:6" ht="13.5" x14ac:dyDescent="0.25">
      <c r="C396"/>
      <c r="D396"/>
      <c r="E396"/>
      <c r="F396"/>
    </row>
    <row r="397" spans="3:6" ht="13.5" x14ac:dyDescent="0.25">
      <c r="C397"/>
      <c r="D397"/>
      <c r="E397"/>
      <c r="F397"/>
    </row>
    <row r="398" spans="3:6" ht="13.5" x14ac:dyDescent="0.25">
      <c r="C398"/>
      <c r="D398"/>
      <c r="E398"/>
      <c r="F398"/>
    </row>
    <row r="399" spans="3:6" ht="13.5" x14ac:dyDescent="0.25">
      <c r="C399"/>
      <c r="D399"/>
      <c r="E399"/>
      <c r="F399"/>
    </row>
    <row r="400" spans="3:6" ht="13.5" x14ac:dyDescent="0.25">
      <c r="C400"/>
      <c r="D400"/>
      <c r="E400"/>
      <c r="F400"/>
    </row>
    <row r="401" spans="3:6" ht="13.5" x14ac:dyDescent="0.25">
      <c r="C401"/>
      <c r="D401"/>
      <c r="E401"/>
      <c r="F401"/>
    </row>
    <row r="402" spans="3:6" ht="13.5" x14ac:dyDescent="0.25">
      <c r="C402"/>
      <c r="D402"/>
      <c r="E402"/>
      <c r="F402"/>
    </row>
    <row r="403" spans="3:6" ht="13.5" x14ac:dyDescent="0.25">
      <c r="C403"/>
      <c r="D403"/>
      <c r="E403"/>
      <c r="F403"/>
    </row>
    <row r="404" spans="3:6" ht="13.5" x14ac:dyDescent="0.25">
      <c r="C404"/>
      <c r="D404"/>
      <c r="E404"/>
      <c r="F404"/>
    </row>
    <row r="405" spans="3:6" ht="13.5" x14ac:dyDescent="0.25">
      <c r="C405"/>
      <c r="D405"/>
      <c r="E405"/>
      <c r="F405"/>
    </row>
    <row r="406" spans="3:6" ht="13.5" x14ac:dyDescent="0.25">
      <c r="C406"/>
      <c r="D406"/>
      <c r="E406"/>
      <c r="F406"/>
    </row>
    <row r="407" spans="3:6" ht="13.5" x14ac:dyDescent="0.25">
      <c r="C407"/>
      <c r="D407"/>
      <c r="E407"/>
      <c r="F407"/>
    </row>
    <row r="408" spans="3:6" ht="13.5" x14ac:dyDescent="0.25">
      <c r="C408"/>
      <c r="D408"/>
      <c r="E408"/>
      <c r="F408"/>
    </row>
  </sheetData>
  <sheetProtection password="C760" sheet="1" objects="1" scenarios="1" pivotTables="0"/>
  <phoneticPr fontId="6" type="noConversion"/>
  <conditionalFormatting sqref="E11:E93">
    <cfRule type="expression" dxfId="66" priority="2" stopIfTrue="1">
      <formula>$E11&lt;&gt;""</formula>
    </cfRule>
    <cfRule type="expression" dxfId="65" priority="3" stopIfTrue="1">
      <formula>$E11=""</formula>
    </cfRule>
  </conditionalFormatting>
  <conditionalFormatting sqref="C10:G10">
    <cfRule type="expression" dxfId="64" priority="4" stopIfTrue="1">
      <formula>TRUE</formula>
    </cfRule>
  </conditionalFormatting>
  <conditionalFormatting sqref="C9:G9">
    <cfRule type="expression" dxfId="63" priority="5" stopIfTrue="1">
      <formula>TRUE</formula>
    </cfRule>
  </conditionalFormatting>
  <conditionalFormatting sqref="C11:C93">
    <cfRule type="expression" priority="1" stopIfTrue="1">
      <formula>$C11=""</formula>
    </cfRule>
    <cfRule type="expression" dxfId="62" priority="6" stopIfTrue="1">
      <formula>$C11&lt;&gt;""</formula>
    </cfRule>
  </conditionalFormatting>
  <conditionalFormatting sqref="D11:D93">
    <cfRule type="expression" dxfId="61" priority="7" stopIfTrue="1">
      <formula>D11&lt;&gt;""</formula>
    </cfRule>
    <cfRule type="expression" dxfId="60" priority="8" stopIfTrue="1">
      <formula>D11=""</formula>
    </cfRule>
  </conditionalFormatting>
  <hyperlinks>
    <hyperlink ref="E7" r:id="rId2" display="For detailed information about migration scenarios please refer to Migration guide"/>
  </hyperlinks>
  <pageMargins left="0.39370078740157483" right="0" top="0.59055118110236227" bottom="0.19685039370078741" header="0" footer="0.51181102362204722"/>
  <pageSetup paperSize="9" orientation="portrait" r:id="rId3"/>
  <headerFooter alignWithMargins="0"/>
  <drawing r:id="rId4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2"/>
  </sheetPr>
  <dimension ref="A1:S30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1.42578125" style="4" customWidth="1"/>
    <col min="2" max="2" width="12.85546875" style="4" customWidth="1"/>
    <col min="3" max="3" width="20.28515625" style="4" customWidth="1"/>
    <col min="4" max="4" width="14.140625" style="4" hidden="1" customWidth="1"/>
    <col min="5" max="5" width="61.85546875" style="2" customWidth="1"/>
    <col min="6" max="19" width="9.140625" style="3"/>
    <col min="20" max="16384" width="9.140625" style="4"/>
  </cols>
  <sheetData>
    <row r="1" spans="1:7" s="4" customFormat="1" ht="7.5" customHeight="1" x14ac:dyDescent="0.2">
      <c r="A1" s="1"/>
      <c r="B1" s="1"/>
      <c r="C1" s="1"/>
      <c r="D1" s="1"/>
      <c r="E1" s="2"/>
      <c r="F1" s="3"/>
      <c r="G1" s="3"/>
    </row>
    <row r="2" spans="1:7" s="4" customFormat="1" ht="13.5" customHeight="1" x14ac:dyDescent="0.2">
      <c r="A2" s="5"/>
      <c r="B2" s="207"/>
      <c r="C2" s="207"/>
      <c r="D2" s="207"/>
      <c r="E2" s="322"/>
      <c r="F2" s="5"/>
      <c r="G2" s="5"/>
    </row>
    <row r="3" spans="1:7" s="4" customFormat="1" ht="13.5" customHeight="1" x14ac:dyDescent="0.2">
      <c r="A3" s="5"/>
      <c r="B3" s="207"/>
      <c r="C3" s="207"/>
      <c r="D3" s="207"/>
      <c r="E3" s="322"/>
      <c r="F3" s="5"/>
      <c r="G3" s="5"/>
    </row>
    <row r="4" spans="1:7" s="4" customFormat="1" ht="12.75" customHeight="1" x14ac:dyDescent="0.2">
      <c r="A4" s="5"/>
      <c r="B4" s="207"/>
      <c r="C4" s="207"/>
      <c r="D4" s="207"/>
      <c r="E4" s="322"/>
      <c r="F4" s="5"/>
      <c r="G4" s="5"/>
    </row>
    <row r="5" spans="1:7" s="6" customFormat="1" ht="4.5" customHeight="1" x14ac:dyDescent="0.25"/>
    <row r="6" spans="1:7" s="6" customFormat="1" ht="3.75" customHeight="1" x14ac:dyDescent="0.25">
      <c r="B6" s="38"/>
      <c r="C6" s="38"/>
      <c r="D6" s="38"/>
      <c r="E6" s="38"/>
    </row>
    <row r="7" spans="1:7" s="6" customFormat="1" ht="10.5" customHeight="1" x14ac:dyDescent="0.25">
      <c r="B7" s="68" t="str">
        <f ca="1">CONCATENATE("Price List applicable for ",Data!A9,". Effective from ",Data!A11,". ")</f>
        <v xml:space="preserve">Price List applicable for Russian Federation. Effective from April 1st 2014. </v>
      </c>
      <c r="C7" s="39"/>
      <c r="D7" s="39"/>
      <c r="E7" s="39"/>
    </row>
    <row r="8" spans="1:7" s="6" customFormat="1" ht="10.5" customHeight="1" x14ac:dyDescent="0.25">
      <c r="B8" s="64" t="str">
        <f ca="1">CONCATENATE(Data!A5,". ",Data!A7)</f>
        <v>Kaspersky Lab. 10 Geroev Panfilovtsev St. Moscow, 125363. sales@kaspersky.com</v>
      </c>
      <c r="C8" s="39"/>
      <c r="D8" s="39"/>
      <c r="E8" s="39"/>
      <c r="F8" s="6" t="s">
        <v>267</v>
      </c>
    </row>
    <row r="9" spans="1:7" s="6" customFormat="1" ht="12.75" customHeight="1" x14ac:dyDescent="0.25">
      <c r="B9" s="34" t="s">
        <v>72</v>
      </c>
      <c r="C9" s="34"/>
      <c r="D9" s="34"/>
      <c r="E9" s="35"/>
      <c r="F9" s="6" t="s">
        <v>267</v>
      </c>
    </row>
    <row r="10" spans="1:7" s="4" customFormat="1" x14ac:dyDescent="0.25">
      <c r="B10" s="208" t="s">
        <v>264</v>
      </c>
      <c r="C10" s="74"/>
      <c r="D10" s="92"/>
      <c r="E10" s="209" t="str">
        <f ca="1">CONCATENATE("Цены во всех разделах указаны в ",Data!B4,".")</f>
        <v>Цены во всех разделах указаны в RUR.</v>
      </c>
      <c r="F10" s="3"/>
      <c r="G10" s="3"/>
    </row>
    <row r="11" spans="1:7" s="4" customFormat="1" x14ac:dyDescent="0.25">
      <c r="B11" s="208"/>
      <c r="C11" s="74"/>
      <c r="D11" s="92"/>
      <c r="E11" s="209" t="s">
        <v>2292</v>
      </c>
      <c r="F11" s="3"/>
      <c r="G11" s="3"/>
    </row>
    <row r="12" spans="1:7" s="4" customFormat="1" x14ac:dyDescent="0.25">
      <c r="B12" s="208"/>
      <c r="C12" s="74"/>
      <c r="D12" s="92"/>
      <c r="E12" s="209" t="str">
        <f>CONCATENATE("В разделе Maintenance цены НДС ОБЛАГАЮТСЯ.")</f>
        <v>В разделе Maintenance цены НДС ОБЛАГАЮТСЯ.</v>
      </c>
      <c r="F12" s="3"/>
      <c r="G12" s="3"/>
    </row>
    <row r="13" spans="1:7" s="4" customFormat="1" x14ac:dyDescent="0.25">
      <c r="B13" s="208"/>
      <c r="C13" s="74"/>
      <c r="D13" s="92"/>
      <c r="E13" s="209" t="str">
        <f>CONCATENATE("В разделе Media цены НДС ОБЛАГАЮТСЯ.")</f>
        <v>В разделе Media цены НДС ОБЛАГАЮТСЯ.</v>
      </c>
      <c r="F13" s="3"/>
      <c r="G13" s="3"/>
    </row>
    <row r="14" spans="1:7" s="4" customFormat="1" ht="33" customHeight="1" x14ac:dyDescent="0.25">
      <c r="B14" s="208"/>
      <c r="C14" s="74"/>
      <c r="D14" s="92"/>
      <c r="E14" s="209" t="s">
        <v>2293</v>
      </c>
      <c r="F14" s="3"/>
      <c r="G14" s="3"/>
    </row>
    <row r="15" spans="1:7" s="4" customFormat="1" x14ac:dyDescent="0.25">
      <c r="B15" s="210" t="s">
        <v>265</v>
      </c>
      <c r="C15" s="211" t="s">
        <v>266</v>
      </c>
      <c r="D15" s="212"/>
      <c r="E15" s="213" t="s">
        <v>2232</v>
      </c>
      <c r="F15" s="3"/>
      <c r="G15" s="3"/>
    </row>
    <row r="16" spans="1:7" s="4" customFormat="1" x14ac:dyDescent="0.25">
      <c r="B16" s="208"/>
      <c r="C16" s="214" t="s">
        <v>35</v>
      </c>
      <c r="D16" s="215"/>
      <c r="E16" s="216" t="s">
        <v>2233</v>
      </c>
      <c r="F16" s="3"/>
      <c r="G16" s="3"/>
    </row>
    <row r="17" spans="2:19" ht="63.75" x14ac:dyDescent="0.25">
      <c r="B17" s="210" t="s">
        <v>143</v>
      </c>
      <c r="C17" s="211" t="s">
        <v>2234</v>
      </c>
      <c r="D17" s="212"/>
      <c r="E17" s="213" t="s">
        <v>2235</v>
      </c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</row>
    <row r="18" spans="2:19" ht="25.5" x14ac:dyDescent="0.25">
      <c r="B18" s="210" t="s">
        <v>2236</v>
      </c>
      <c r="C18" s="211" t="s">
        <v>268</v>
      </c>
      <c r="D18" s="212"/>
      <c r="E18" s="213" t="s">
        <v>2237</v>
      </c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</row>
    <row r="19" spans="2:19" ht="25.5" customHeight="1" x14ac:dyDescent="0.25">
      <c r="B19" s="208"/>
      <c r="C19" s="214" t="s">
        <v>269</v>
      </c>
      <c r="D19" s="215"/>
      <c r="E19" s="216" t="s">
        <v>2238</v>
      </c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</row>
    <row r="20" spans="2:19" ht="38.25" x14ac:dyDescent="0.25">
      <c r="B20" s="210" t="s">
        <v>270</v>
      </c>
      <c r="C20" s="211" t="s">
        <v>2239</v>
      </c>
      <c r="D20" s="212"/>
      <c r="E20" s="213" t="s">
        <v>2240</v>
      </c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</row>
    <row r="21" spans="2:19" ht="39.75" customHeight="1" x14ac:dyDescent="0.25">
      <c r="B21" s="208"/>
      <c r="C21" s="211" t="s">
        <v>2241</v>
      </c>
      <c r="D21" s="212"/>
      <c r="E21" s="213" t="s">
        <v>2242</v>
      </c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</row>
    <row r="22" spans="2:19" ht="57" customHeight="1" x14ac:dyDescent="0.25">
      <c r="B22" s="208"/>
      <c r="C22" s="211" t="s">
        <v>2243</v>
      </c>
      <c r="D22" s="212"/>
      <c r="E22" s="213" t="s">
        <v>2242</v>
      </c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</row>
    <row r="23" spans="2:19" ht="114.75" x14ac:dyDescent="0.25">
      <c r="B23" s="208"/>
      <c r="C23" s="211" t="s">
        <v>2244</v>
      </c>
      <c r="D23" s="212"/>
      <c r="E23" s="213" t="s">
        <v>2245</v>
      </c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</row>
    <row r="24" spans="2:19" ht="38.25" x14ac:dyDescent="0.25">
      <c r="B24" s="208"/>
      <c r="C24" s="211" t="s">
        <v>2246</v>
      </c>
      <c r="D24" s="212"/>
      <c r="E24" s="213" t="s">
        <v>2247</v>
      </c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</row>
    <row r="25" spans="2:19" ht="38.25" x14ac:dyDescent="0.25">
      <c r="B25" s="208"/>
      <c r="C25" s="211" t="s">
        <v>2248</v>
      </c>
      <c r="D25" s="212"/>
      <c r="E25" s="213" t="s">
        <v>2249</v>
      </c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</row>
    <row r="26" spans="2:19" ht="38.25" x14ac:dyDescent="0.25">
      <c r="B26" s="208"/>
      <c r="C26" s="308" t="s">
        <v>2420</v>
      </c>
      <c r="D26" s="309"/>
      <c r="E26" s="310" t="s">
        <v>2421</v>
      </c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</row>
    <row r="27" spans="2:19" ht="63.75" x14ac:dyDescent="0.25">
      <c r="B27" s="208"/>
      <c r="C27" s="308" t="s">
        <v>2422</v>
      </c>
      <c r="D27" s="309"/>
      <c r="E27" s="310" t="s">
        <v>2423</v>
      </c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</row>
    <row r="28" spans="2:19" ht="38.25" x14ac:dyDescent="0.25">
      <c r="B28" s="210" t="s">
        <v>344</v>
      </c>
      <c r="C28" s="211" t="s">
        <v>2250</v>
      </c>
      <c r="D28" s="212"/>
      <c r="E28" s="217" t="s">
        <v>2251</v>
      </c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</row>
    <row r="29" spans="2:19" ht="133.5" customHeight="1" x14ac:dyDescent="0.25">
      <c r="B29" s="208"/>
      <c r="C29" s="211" t="s">
        <v>350</v>
      </c>
      <c r="D29" s="212"/>
      <c r="E29" s="218" t="s">
        <v>2252</v>
      </c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</row>
    <row r="30" spans="2:19" ht="25.5" x14ac:dyDescent="0.25">
      <c r="B30" s="219" t="s">
        <v>2253</v>
      </c>
      <c r="C30" s="211"/>
      <c r="D30" s="212"/>
      <c r="E30" s="213" t="s">
        <v>2254</v>
      </c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</row>
  </sheetData>
  <sheetProtection password="C760" sheet="1" objects="1" scenarios="1" pivotTables="0"/>
  <mergeCells count="1">
    <mergeCell ref="E2:E4"/>
  </mergeCells>
  <phoneticPr fontId="6" type="noConversion"/>
  <pageMargins left="0.59055118110236227" right="0" top="0.59055118110236227" bottom="0.59055118110236227" header="0" footer="0.51181102362204722"/>
  <pageSetup paperSize="9" orientation="portrait" r:id="rId1"/>
  <headerFooter alignWithMargins="0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M58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1.42578125" customWidth="1"/>
    <col min="7" max="7" width="1.85546875" customWidth="1"/>
  </cols>
  <sheetData>
    <row r="1" spans="1:13" ht="7.5" customHeight="1" x14ac:dyDescent="0.2">
      <c r="A1" s="51"/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</row>
    <row r="2" spans="1:13" x14ac:dyDescent="0.2">
      <c r="A2" s="52"/>
      <c r="B2" s="53"/>
      <c r="C2" s="54"/>
      <c r="D2" s="54"/>
      <c r="E2" s="54"/>
      <c r="F2" s="54"/>
      <c r="G2" s="54"/>
      <c r="H2" s="54"/>
      <c r="I2" s="54"/>
      <c r="J2" s="54"/>
      <c r="K2" s="54"/>
      <c r="L2" s="55"/>
      <c r="M2" s="52"/>
    </row>
    <row r="3" spans="1:13" x14ac:dyDescent="0.2">
      <c r="A3" s="52"/>
      <c r="B3" s="56"/>
      <c r="C3" s="57"/>
      <c r="D3" s="57"/>
      <c r="E3" s="57"/>
      <c r="F3" s="57"/>
      <c r="G3" s="57"/>
      <c r="H3" s="57"/>
      <c r="I3" s="57"/>
      <c r="J3" s="57"/>
      <c r="K3" s="57"/>
      <c r="L3" s="58"/>
      <c r="M3" s="52"/>
    </row>
    <row r="4" spans="1:13" x14ac:dyDescent="0.2">
      <c r="A4" s="52"/>
      <c r="B4" s="56"/>
      <c r="C4" s="57"/>
      <c r="D4" s="57"/>
      <c r="E4" s="57"/>
      <c r="F4" s="57"/>
      <c r="G4" s="57"/>
      <c r="H4" s="57"/>
      <c r="I4" s="57"/>
      <c r="J4" s="57"/>
      <c r="K4" s="57"/>
      <c r="L4" s="58"/>
      <c r="M4" s="52"/>
    </row>
    <row r="5" spans="1:13" x14ac:dyDescent="0.2">
      <c r="A5" s="52"/>
      <c r="B5" s="56"/>
      <c r="C5" s="57"/>
      <c r="D5" s="57"/>
      <c r="E5" s="57"/>
      <c r="F5" s="57"/>
      <c r="G5" s="57"/>
      <c r="H5" s="57"/>
      <c r="I5" s="57"/>
      <c r="J5" s="57"/>
      <c r="K5" s="57"/>
      <c r="L5" s="58"/>
      <c r="M5" s="52"/>
    </row>
    <row r="6" spans="1:13" x14ac:dyDescent="0.2">
      <c r="A6" s="52"/>
      <c r="B6" s="56"/>
      <c r="C6" s="57"/>
      <c r="D6" s="57"/>
      <c r="E6" s="57"/>
      <c r="F6" s="57"/>
      <c r="G6" s="57"/>
      <c r="H6" s="57"/>
      <c r="I6" s="57"/>
      <c r="J6" s="57"/>
      <c r="K6" s="57"/>
      <c r="L6" s="58"/>
      <c r="M6" s="52"/>
    </row>
    <row r="7" spans="1:13" x14ac:dyDescent="0.2">
      <c r="A7" s="52"/>
      <c r="B7" s="56"/>
      <c r="C7" s="57"/>
      <c r="D7" s="57"/>
      <c r="E7" s="57"/>
      <c r="F7" s="57"/>
      <c r="G7" s="57"/>
      <c r="H7" s="57"/>
      <c r="I7" s="57"/>
      <c r="J7" s="57"/>
      <c r="K7" s="57"/>
      <c r="L7" s="58"/>
      <c r="M7" s="52"/>
    </row>
    <row r="8" spans="1:13" x14ac:dyDescent="0.2">
      <c r="A8" s="52"/>
      <c r="B8" s="56"/>
      <c r="C8" s="57"/>
      <c r="D8" s="57"/>
      <c r="E8" s="57"/>
      <c r="F8" s="57"/>
      <c r="G8" s="57"/>
      <c r="H8" s="57"/>
      <c r="I8" s="57"/>
      <c r="J8" s="57"/>
      <c r="K8" s="57"/>
      <c r="L8" s="58"/>
      <c r="M8" s="52"/>
    </row>
    <row r="9" spans="1:13" x14ac:dyDescent="0.2">
      <c r="A9" s="52"/>
      <c r="B9" s="56"/>
      <c r="C9" s="57"/>
      <c r="D9" s="57"/>
      <c r="E9" s="57"/>
      <c r="F9" s="57"/>
      <c r="G9" s="57"/>
      <c r="H9" s="57"/>
      <c r="I9" s="57"/>
      <c r="J9" s="57"/>
      <c r="K9" s="57"/>
      <c r="L9" s="58"/>
      <c r="M9" s="52"/>
    </row>
    <row r="10" spans="1:13" x14ac:dyDescent="0.2">
      <c r="A10" s="52"/>
      <c r="B10" s="56"/>
      <c r="C10" s="57"/>
      <c r="D10" s="57"/>
      <c r="E10" s="57"/>
      <c r="F10" s="57"/>
      <c r="G10" s="57"/>
      <c r="H10" s="57"/>
      <c r="I10" s="57"/>
      <c r="J10" s="57"/>
      <c r="K10" s="57"/>
      <c r="L10" s="58"/>
      <c r="M10" s="52"/>
    </row>
    <row r="11" spans="1:13" x14ac:dyDescent="0.2">
      <c r="A11" s="52"/>
      <c r="B11" s="56"/>
      <c r="C11" s="57"/>
      <c r="D11" s="57"/>
      <c r="E11" s="57"/>
      <c r="F11" s="57"/>
      <c r="G11" s="57"/>
      <c r="H11" s="57"/>
      <c r="I11" s="57"/>
      <c r="J11" s="57"/>
      <c r="K11" s="57"/>
      <c r="L11" s="58"/>
      <c r="M11" s="52"/>
    </row>
    <row r="12" spans="1:13" x14ac:dyDescent="0.2">
      <c r="A12" s="52"/>
      <c r="B12" s="56"/>
      <c r="C12" s="57"/>
      <c r="D12" s="57"/>
      <c r="E12" s="57"/>
      <c r="F12" s="57"/>
      <c r="G12" s="57"/>
      <c r="H12" s="57"/>
      <c r="I12" s="57"/>
      <c r="J12" s="57"/>
      <c r="K12" s="57"/>
      <c r="L12" s="58"/>
      <c r="M12" s="52"/>
    </row>
    <row r="13" spans="1:13" x14ac:dyDescent="0.2">
      <c r="A13" s="52"/>
      <c r="B13" s="56"/>
      <c r="C13" s="57"/>
      <c r="D13" s="57"/>
      <c r="E13" s="57"/>
      <c r="F13" s="57"/>
      <c r="G13" s="57"/>
      <c r="H13" s="57"/>
      <c r="I13" s="57"/>
      <c r="J13" s="57"/>
      <c r="K13" s="57"/>
      <c r="L13" s="58"/>
      <c r="M13" s="52"/>
    </row>
    <row r="14" spans="1:13" x14ac:dyDescent="0.2">
      <c r="A14" s="52"/>
      <c r="B14" s="56"/>
      <c r="C14" s="57"/>
      <c r="D14" s="57"/>
      <c r="E14" s="57"/>
      <c r="F14" s="57"/>
      <c r="G14" s="57"/>
      <c r="H14" s="57"/>
      <c r="I14" s="57"/>
      <c r="J14" s="57"/>
      <c r="K14" s="57"/>
      <c r="L14" s="58"/>
      <c r="M14" s="52"/>
    </row>
    <row r="15" spans="1:13" x14ac:dyDescent="0.2">
      <c r="A15" s="52"/>
      <c r="B15" s="56"/>
      <c r="C15" s="57"/>
      <c r="D15" s="57"/>
      <c r="E15" s="57"/>
      <c r="F15" s="57"/>
      <c r="G15" s="57"/>
      <c r="H15" s="57"/>
      <c r="I15" s="57"/>
      <c r="J15" s="57"/>
      <c r="K15" s="57"/>
      <c r="L15" s="58"/>
      <c r="M15" s="52"/>
    </row>
    <row r="16" spans="1:13" x14ac:dyDescent="0.2">
      <c r="A16" s="52"/>
      <c r="B16" s="56"/>
      <c r="C16" s="57"/>
      <c r="D16" s="57"/>
      <c r="E16" s="57"/>
      <c r="F16" s="57"/>
      <c r="G16" s="57"/>
      <c r="H16" s="57"/>
      <c r="I16" s="57"/>
      <c r="J16" s="57"/>
      <c r="K16" s="57"/>
      <c r="L16" s="58"/>
      <c r="M16" s="52"/>
    </row>
    <row r="17" spans="1:13" x14ac:dyDescent="0.2">
      <c r="A17" s="52"/>
      <c r="B17" s="56"/>
      <c r="C17" s="57"/>
      <c r="D17" s="57"/>
      <c r="E17" s="57"/>
      <c r="F17" s="57"/>
      <c r="G17" s="57"/>
      <c r="H17" s="57"/>
      <c r="I17" s="57"/>
      <c r="J17" s="57"/>
      <c r="K17" s="57"/>
      <c r="L17" s="58"/>
      <c r="M17" s="52"/>
    </row>
    <row r="18" spans="1:13" x14ac:dyDescent="0.2">
      <c r="A18" s="52"/>
      <c r="B18" s="56"/>
      <c r="C18" s="57"/>
      <c r="D18" s="57"/>
      <c r="E18" s="57"/>
      <c r="F18" s="57"/>
      <c r="G18" s="57"/>
      <c r="H18" s="57"/>
      <c r="I18" s="57"/>
      <c r="J18" s="57"/>
      <c r="K18" s="57"/>
      <c r="L18" s="58"/>
      <c r="M18" s="52"/>
    </row>
    <row r="19" spans="1:13" x14ac:dyDescent="0.2">
      <c r="A19" s="52"/>
      <c r="B19" s="56"/>
      <c r="C19" s="57"/>
      <c r="D19" s="57"/>
      <c r="E19" s="57"/>
      <c r="F19" s="57"/>
      <c r="G19" s="57"/>
      <c r="H19" s="57"/>
      <c r="I19" s="57"/>
      <c r="J19" s="57"/>
      <c r="K19" s="57"/>
      <c r="L19" s="58"/>
      <c r="M19" s="52"/>
    </row>
    <row r="20" spans="1:13" x14ac:dyDescent="0.2">
      <c r="A20" s="52"/>
      <c r="B20" s="56"/>
      <c r="C20" s="57"/>
      <c r="D20" s="57"/>
      <c r="E20" s="57"/>
      <c r="F20" s="57"/>
      <c r="G20" s="57"/>
      <c r="H20" s="57"/>
      <c r="I20" s="57"/>
      <c r="J20" s="57"/>
      <c r="K20" s="57"/>
      <c r="L20" s="58"/>
      <c r="M20" s="52"/>
    </row>
    <row r="21" spans="1:13" x14ac:dyDescent="0.2">
      <c r="A21" s="52"/>
      <c r="B21" s="56"/>
      <c r="C21" s="57"/>
      <c r="D21" s="57"/>
      <c r="E21" s="57"/>
      <c r="F21" s="57"/>
      <c r="G21" s="57"/>
      <c r="H21" s="57"/>
      <c r="I21" s="57"/>
      <c r="J21" s="57"/>
      <c r="K21" s="57"/>
      <c r="L21" s="58"/>
      <c r="M21" s="52"/>
    </row>
    <row r="22" spans="1:13" x14ac:dyDescent="0.2">
      <c r="A22" s="52"/>
      <c r="B22" s="56"/>
      <c r="C22" s="57"/>
      <c r="D22" s="57"/>
      <c r="E22" s="57"/>
      <c r="F22" s="57"/>
      <c r="G22" s="57"/>
      <c r="H22" s="57"/>
      <c r="I22" s="57"/>
      <c r="J22" s="57"/>
      <c r="K22" s="57"/>
      <c r="L22" s="58"/>
      <c r="M22" s="52"/>
    </row>
    <row r="23" spans="1:13" ht="60.75" customHeight="1" x14ac:dyDescent="0.2">
      <c r="A23" s="52"/>
      <c r="B23" s="323" t="s">
        <v>73</v>
      </c>
      <c r="C23" s="324"/>
      <c r="D23" s="324"/>
      <c r="E23" s="324"/>
      <c r="F23" s="324"/>
      <c r="G23" s="324"/>
      <c r="H23" s="324"/>
      <c r="I23" s="324"/>
      <c r="J23" s="324"/>
      <c r="K23" s="324"/>
      <c r="L23" s="325"/>
      <c r="M23" s="52"/>
    </row>
    <row r="24" spans="1:13" x14ac:dyDescent="0.2">
      <c r="A24" s="52"/>
      <c r="B24" s="56"/>
      <c r="C24" s="57"/>
      <c r="D24" s="52"/>
      <c r="E24" s="57"/>
      <c r="F24" s="52"/>
      <c r="G24" s="57"/>
      <c r="H24" s="57"/>
      <c r="I24" s="57"/>
      <c r="J24" s="57"/>
      <c r="K24" s="57"/>
      <c r="L24" s="58"/>
      <c r="M24" s="52"/>
    </row>
    <row r="25" spans="1:13" x14ac:dyDescent="0.2">
      <c r="A25" s="52"/>
      <c r="B25" s="56"/>
      <c r="C25" s="57"/>
      <c r="D25" s="52"/>
      <c r="E25" s="57"/>
      <c r="F25" s="52"/>
      <c r="G25" s="57"/>
      <c r="H25" s="57"/>
      <c r="I25" s="57"/>
      <c r="J25" s="57"/>
      <c r="K25" s="57"/>
      <c r="L25" s="58"/>
      <c r="M25" s="52"/>
    </row>
    <row r="26" spans="1:13" x14ac:dyDescent="0.2">
      <c r="A26" s="52"/>
      <c r="B26" s="56"/>
      <c r="C26" s="57"/>
      <c r="D26" s="57"/>
      <c r="E26" s="57"/>
      <c r="F26" s="57"/>
      <c r="G26" s="57"/>
      <c r="H26" s="57"/>
      <c r="I26" s="57"/>
      <c r="J26" s="57"/>
      <c r="K26" s="57"/>
      <c r="L26" s="58"/>
      <c r="M26" s="52"/>
    </row>
    <row r="27" spans="1:13" ht="18" x14ac:dyDescent="0.25">
      <c r="A27" s="52"/>
      <c r="B27" s="326" t="str">
        <f ca="1">CONCATENATE("Applicable for ",Data!A9,)</f>
        <v>Applicable for Russian Federation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8"/>
      <c r="M27" s="52"/>
    </row>
    <row r="28" spans="1:13" x14ac:dyDescent="0.2">
      <c r="A28" s="52"/>
      <c r="B28" s="56"/>
      <c r="C28" s="57"/>
      <c r="D28" s="52"/>
      <c r="E28" s="57"/>
      <c r="F28" s="52"/>
      <c r="G28" s="57"/>
      <c r="H28" s="57"/>
      <c r="I28" s="57"/>
      <c r="J28" s="57"/>
      <c r="K28" s="57"/>
      <c r="L28" s="58"/>
      <c r="M28" s="52"/>
    </row>
    <row r="29" spans="1:13" x14ac:dyDescent="0.2">
      <c r="A29" s="52"/>
      <c r="B29" s="56"/>
      <c r="C29" s="57"/>
      <c r="D29" s="52"/>
      <c r="E29" s="57"/>
      <c r="F29" s="57"/>
      <c r="G29" s="57"/>
      <c r="H29" s="57"/>
      <c r="I29" s="57"/>
      <c r="J29" s="57"/>
      <c r="K29" s="57"/>
      <c r="L29" s="58"/>
      <c r="M29" s="52"/>
    </row>
    <row r="30" spans="1:13" ht="18" x14ac:dyDescent="0.25">
      <c r="A30" s="52"/>
      <c r="B30" s="326" t="str">
        <f>CONCATENATE("Effective from ",Data!A11,". ")</f>
        <v xml:space="preserve">Effective from April 1st 2014. </v>
      </c>
      <c r="C30" s="327"/>
      <c r="D30" s="327"/>
      <c r="E30" s="327"/>
      <c r="F30" s="327"/>
      <c r="G30" s="327"/>
      <c r="H30" s="327"/>
      <c r="I30" s="327"/>
      <c r="J30" s="327"/>
      <c r="K30" s="327"/>
      <c r="L30" s="328"/>
      <c r="M30" s="52"/>
    </row>
    <row r="31" spans="1:13" x14ac:dyDescent="0.2">
      <c r="A31" s="52"/>
      <c r="B31" s="56"/>
      <c r="C31" s="57"/>
      <c r="D31" s="57"/>
      <c r="E31" s="57"/>
      <c r="F31" s="57"/>
      <c r="G31" s="57"/>
      <c r="H31" s="57"/>
      <c r="I31" s="57"/>
      <c r="J31" s="57"/>
      <c r="K31" s="57"/>
      <c r="L31" s="58"/>
      <c r="M31" s="52"/>
    </row>
    <row r="32" spans="1:13" x14ac:dyDescent="0.2">
      <c r="A32" s="52"/>
      <c r="B32" s="56"/>
      <c r="C32" s="57"/>
      <c r="D32" s="57"/>
      <c r="E32" s="57"/>
      <c r="F32" s="57"/>
      <c r="G32" s="57"/>
      <c r="H32" s="57"/>
      <c r="I32" s="57"/>
      <c r="J32" s="57"/>
      <c r="K32" s="57"/>
      <c r="L32" s="58"/>
      <c r="M32" s="52"/>
    </row>
    <row r="33" spans="1:13" x14ac:dyDescent="0.2">
      <c r="A33" s="52"/>
      <c r="B33" s="56"/>
      <c r="C33" s="57"/>
      <c r="D33" s="57"/>
      <c r="E33" s="57"/>
      <c r="F33" s="57"/>
      <c r="G33" s="57"/>
      <c r="H33" s="57"/>
      <c r="I33" s="57"/>
      <c r="J33" s="57"/>
      <c r="K33" s="57"/>
      <c r="L33" s="58"/>
      <c r="M33" s="52"/>
    </row>
    <row r="34" spans="1:13" x14ac:dyDescent="0.2">
      <c r="A34" s="52"/>
      <c r="B34" s="56"/>
      <c r="C34" s="57"/>
      <c r="D34" s="57"/>
      <c r="E34" s="57"/>
      <c r="F34" s="57"/>
      <c r="G34" s="57"/>
      <c r="H34" s="57"/>
      <c r="I34" s="57"/>
      <c r="J34" s="57"/>
      <c r="K34" s="57"/>
      <c r="L34" s="58"/>
      <c r="M34" s="52"/>
    </row>
    <row r="35" spans="1:13" x14ac:dyDescent="0.2">
      <c r="A35" s="52"/>
      <c r="B35" s="56"/>
      <c r="C35" s="57"/>
      <c r="D35" s="57"/>
      <c r="E35" s="57"/>
      <c r="F35" s="57"/>
      <c r="G35" s="57"/>
      <c r="H35" s="57"/>
      <c r="I35" s="57"/>
      <c r="J35" s="57"/>
      <c r="K35" s="57"/>
      <c r="L35" s="58"/>
      <c r="M35" s="52"/>
    </row>
    <row r="36" spans="1:13" x14ac:dyDescent="0.2">
      <c r="A36" s="52"/>
      <c r="B36" s="56"/>
      <c r="C36" s="57"/>
      <c r="D36" s="57"/>
      <c r="E36" s="57"/>
      <c r="F36" s="57"/>
      <c r="G36" s="57"/>
      <c r="H36" s="57"/>
      <c r="I36" s="57"/>
      <c r="J36" s="57"/>
      <c r="K36" s="57"/>
      <c r="L36" s="58"/>
      <c r="M36" s="52"/>
    </row>
    <row r="37" spans="1:13" x14ac:dyDescent="0.2">
      <c r="A37" s="52"/>
      <c r="B37" s="56"/>
      <c r="C37" s="57"/>
      <c r="D37" s="57"/>
      <c r="E37" s="57"/>
      <c r="F37" s="57"/>
      <c r="G37" s="57"/>
      <c r="H37" s="57"/>
      <c r="I37" s="57"/>
      <c r="J37" s="57"/>
      <c r="K37" s="57"/>
      <c r="L37" s="58"/>
      <c r="M37" s="52"/>
    </row>
    <row r="38" spans="1:13" x14ac:dyDescent="0.2">
      <c r="A38" s="52"/>
      <c r="B38" s="56"/>
      <c r="C38" s="57"/>
      <c r="D38" s="57"/>
      <c r="E38" s="57"/>
      <c r="F38" s="57"/>
      <c r="G38" s="57"/>
      <c r="H38" s="57"/>
      <c r="I38" s="57"/>
      <c r="J38" s="57"/>
      <c r="K38" s="57"/>
      <c r="L38" s="58"/>
      <c r="M38" s="52"/>
    </row>
    <row r="39" spans="1:13" x14ac:dyDescent="0.2">
      <c r="A39" s="52"/>
      <c r="B39" s="56"/>
      <c r="C39" s="57"/>
      <c r="D39" s="57"/>
      <c r="E39" s="57"/>
      <c r="F39" s="57"/>
      <c r="G39" s="57"/>
      <c r="H39" s="57"/>
      <c r="I39" s="57"/>
      <c r="J39" s="57"/>
      <c r="K39" s="57"/>
      <c r="L39" s="58"/>
      <c r="M39" s="52"/>
    </row>
    <row r="40" spans="1:13" x14ac:dyDescent="0.2">
      <c r="A40" s="52"/>
      <c r="B40" s="56"/>
      <c r="C40" s="57"/>
      <c r="D40" s="57"/>
      <c r="E40" s="57"/>
      <c r="F40" s="57"/>
      <c r="G40" s="57"/>
      <c r="H40" s="57"/>
      <c r="I40" s="57"/>
      <c r="J40" s="57"/>
      <c r="K40" s="57"/>
      <c r="L40" s="58"/>
      <c r="M40" s="52"/>
    </row>
    <row r="41" spans="1:13" x14ac:dyDescent="0.2">
      <c r="A41" s="52"/>
      <c r="B41" s="56"/>
      <c r="C41" s="57"/>
      <c r="D41" s="57"/>
      <c r="E41" s="57"/>
      <c r="F41" s="57"/>
      <c r="G41" s="57"/>
      <c r="H41" s="57"/>
      <c r="I41" s="57"/>
      <c r="J41" s="57"/>
      <c r="K41" s="57"/>
      <c r="L41" s="58"/>
      <c r="M41" s="52"/>
    </row>
    <row r="42" spans="1:13" x14ac:dyDescent="0.2">
      <c r="A42" s="52"/>
      <c r="B42" s="56"/>
      <c r="C42" s="57"/>
      <c r="D42" s="57"/>
      <c r="E42" s="57"/>
      <c r="F42" s="57"/>
      <c r="G42" s="57"/>
      <c r="H42" s="57"/>
      <c r="I42" s="57"/>
      <c r="J42" s="57"/>
      <c r="K42" s="57"/>
      <c r="L42" s="58"/>
      <c r="M42" s="52"/>
    </row>
    <row r="43" spans="1:13" x14ac:dyDescent="0.2">
      <c r="A43" s="52"/>
      <c r="B43" s="56"/>
      <c r="C43" s="57"/>
      <c r="D43" s="57"/>
      <c r="E43" s="57"/>
      <c r="F43" s="57"/>
      <c r="G43" s="57"/>
      <c r="H43" s="57"/>
      <c r="I43" s="57"/>
      <c r="J43" s="57"/>
      <c r="K43" s="57"/>
      <c r="L43" s="58"/>
      <c r="M43" s="52"/>
    </row>
    <row r="44" spans="1:13" ht="12.75" customHeight="1" x14ac:dyDescent="0.3">
      <c r="A44" s="52"/>
      <c r="B44" s="56"/>
      <c r="C44" s="57"/>
      <c r="D44" s="57"/>
      <c r="E44" s="57"/>
      <c r="F44" s="57"/>
      <c r="G44" s="59"/>
      <c r="H44" s="59"/>
      <c r="I44" s="59"/>
      <c r="J44" s="60"/>
      <c r="K44" s="60"/>
      <c r="L44" s="58"/>
      <c r="M44" s="52"/>
    </row>
    <row r="45" spans="1:13" x14ac:dyDescent="0.2">
      <c r="A45" s="52"/>
      <c r="B45" s="56"/>
      <c r="C45" s="57"/>
      <c r="D45" s="57"/>
      <c r="E45" s="57"/>
      <c r="F45" s="57"/>
      <c r="G45" s="57"/>
      <c r="H45" s="57"/>
      <c r="I45" s="57"/>
      <c r="J45" s="57"/>
      <c r="K45" s="57"/>
      <c r="L45" s="58"/>
      <c r="M45" s="52"/>
    </row>
    <row r="46" spans="1:13" x14ac:dyDescent="0.2">
      <c r="A46" s="52"/>
      <c r="B46" s="56"/>
      <c r="C46" s="57"/>
      <c r="D46" s="57"/>
      <c r="E46" s="57"/>
      <c r="F46" s="57"/>
      <c r="G46" s="57"/>
      <c r="H46" s="57"/>
      <c r="I46" s="57"/>
      <c r="J46" s="57"/>
      <c r="K46" s="57"/>
      <c r="L46" s="58"/>
      <c r="M46" s="52"/>
    </row>
    <row r="47" spans="1:13" x14ac:dyDescent="0.2">
      <c r="A47" s="52"/>
      <c r="B47" s="56"/>
      <c r="C47" s="57"/>
      <c r="D47" s="57"/>
      <c r="E47" s="57"/>
      <c r="F47" s="57"/>
      <c r="G47" s="57"/>
      <c r="H47" s="57"/>
      <c r="I47" s="57"/>
      <c r="J47" s="57"/>
      <c r="K47" s="57"/>
      <c r="L47" s="58"/>
      <c r="M47" s="52"/>
    </row>
    <row r="48" spans="1:13" x14ac:dyDescent="0.2">
      <c r="A48" s="52"/>
      <c r="B48" s="56"/>
      <c r="C48" s="57"/>
      <c r="D48" s="57"/>
      <c r="E48" s="57"/>
      <c r="F48" s="57"/>
      <c r="G48" s="57"/>
      <c r="H48" s="57"/>
      <c r="I48" s="57"/>
      <c r="J48" s="57"/>
      <c r="K48" s="57"/>
      <c r="L48" s="58"/>
      <c r="M48" s="52"/>
    </row>
    <row r="49" spans="1:13" x14ac:dyDescent="0.2">
      <c r="A49" s="52"/>
      <c r="B49" s="56"/>
      <c r="C49" s="57"/>
      <c r="D49" s="57"/>
      <c r="E49" s="57"/>
      <c r="F49" s="57"/>
      <c r="G49" s="57"/>
      <c r="H49" s="57"/>
      <c r="I49" s="57"/>
      <c r="J49" s="57"/>
      <c r="K49" s="57"/>
      <c r="L49" s="58"/>
      <c r="M49" s="52"/>
    </row>
    <row r="50" spans="1:13" x14ac:dyDescent="0.2">
      <c r="A50" s="52"/>
      <c r="B50" s="56"/>
      <c r="C50" s="57"/>
      <c r="D50" s="57"/>
      <c r="E50" s="57"/>
      <c r="F50" s="57"/>
      <c r="G50" s="57"/>
      <c r="H50" s="57"/>
      <c r="I50" s="57"/>
      <c r="J50" s="57"/>
      <c r="K50" s="57"/>
      <c r="L50" s="58"/>
      <c r="M50" s="52"/>
    </row>
    <row r="51" spans="1:13" x14ac:dyDescent="0.2">
      <c r="A51" s="52"/>
      <c r="B51" s="56"/>
      <c r="C51" s="57"/>
      <c r="D51" s="57"/>
      <c r="E51" s="57"/>
      <c r="F51" s="57"/>
      <c r="G51" s="57"/>
      <c r="H51" s="57"/>
      <c r="I51" s="57"/>
      <c r="J51" s="57"/>
      <c r="K51" s="57"/>
      <c r="L51" s="58"/>
      <c r="M51" s="52"/>
    </row>
    <row r="52" spans="1:13" x14ac:dyDescent="0.2">
      <c r="A52" s="52"/>
      <c r="B52" s="56"/>
      <c r="C52" s="57"/>
      <c r="D52" s="57"/>
      <c r="E52" s="57"/>
      <c r="F52" s="57"/>
      <c r="G52" s="57"/>
      <c r="H52" s="57"/>
      <c r="I52" s="57"/>
      <c r="J52" s="57"/>
      <c r="K52" s="57"/>
      <c r="L52" s="58"/>
      <c r="M52" s="52"/>
    </row>
    <row r="53" spans="1:13" x14ac:dyDescent="0.2">
      <c r="A53" s="52"/>
      <c r="B53" s="56"/>
      <c r="C53" s="57"/>
      <c r="D53" s="57"/>
      <c r="E53" s="57"/>
      <c r="F53" s="57"/>
      <c r="G53" s="57"/>
      <c r="H53" s="57"/>
      <c r="I53" s="57"/>
      <c r="J53" s="57"/>
      <c r="K53" s="57"/>
      <c r="L53" s="58"/>
      <c r="M53" s="52"/>
    </row>
    <row r="54" spans="1:13" x14ac:dyDescent="0.2">
      <c r="A54" s="52"/>
      <c r="B54" s="56"/>
      <c r="C54" s="57"/>
      <c r="D54" s="57"/>
      <c r="E54" s="57"/>
      <c r="F54" s="57"/>
      <c r="G54" s="57"/>
      <c r="H54" s="57"/>
      <c r="I54" s="57"/>
      <c r="J54" s="57"/>
      <c r="K54" s="57"/>
      <c r="L54" s="58"/>
      <c r="M54" s="52"/>
    </row>
    <row r="55" spans="1:13" x14ac:dyDescent="0.2">
      <c r="A55" s="52"/>
      <c r="B55" s="56"/>
      <c r="C55" s="57"/>
      <c r="D55" s="57"/>
      <c r="E55" s="57"/>
      <c r="F55" s="57"/>
      <c r="G55" s="57"/>
      <c r="H55" s="57"/>
      <c r="I55" s="57"/>
      <c r="J55" s="57"/>
      <c r="K55" s="57"/>
      <c r="L55" s="58"/>
      <c r="M55" s="52"/>
    </row>
    <row r="56" spans="1:13" x14ac:dyDescent="0.2">
      <c r="A56" s="52"/>
      <c r="B56" s="329" t="str">
        <f ca="1">CONCATENATE(Data!A5,". ",Data!A7)</f>
        <v>Kaspersky Lab. 10 Geroev Panfilovtsev St. Moscow, 125363. sales@kaspersky.com</v>
      </c>
      <c r="C56" s="330"/>
      <c r="D56" s="330"/>
      <c r="E56" s="330"/>
      <c r="F56" s="330"/>
      <c r="G56" s="330"/>
      <c r="H56" s="330"/>
      <c r="I56" s="330"/>
      <c r="J56" s="330"/>
      <c r="K56" s="330"/>
      <c r="L56" s="331"/>
      <c r="M56" s="52"/>
    </row>
    <row r="57" spans="1:13" x14ac:dyDescent="0.2">
      <c r="A57" s="52"/>
      <c r="B57" s="61"/>
      <c r="C57" s="62"/>
      <c r="D57" s="62"/>
      <c r="E57" s="62"/>
      <c r="F57" s="62"/>
      <c r="G57" s="62"/>
      <c r="H57" s="62"/>
      <c r="I57" s="62"/>
      <c r="J57" s="62"/>
      <c r="K57" s="62"/>
      <c r="L57" s="63"/>
      <c r="M57" s="52"/>
    </row>
    <row r="58" spans="1:13" x14ac:dyDescent="0.2">
      <c r="A58" s="52"/>
      <c r="B58" s="52"/>
      <c r="C58" s="52"/>
      <c r="D58" s="52"/>
      <c r="E58" s="52"/>
      <c r="F58" s="52"/>
      <c r="G58" s="52"/>
      <c r="H58" s="52"/>
      <c r="I58" s="52"/>
      <c r="J58" s="52"/>
      <c r="K58" s="52"/>
      <c r="L58" s="52"/>
      <c r="M58" s="52"/>
    </row>
  </sheetData>
  <sheetProtection password="C760" sheet="1" objects="1" scenarios="1" pivotTables="0"/>
  <mergeCells count="4">
    <mergeCell ref="B23:L23"/>
    <mergeCell ref="B27:L27"/>
    <mergeCell ref="B30:L30"/>
    <mergeCell ref="B56:L56"/>
  </mergeCells>
  <phoneticPr fontId="6" type="noConversion"/>
  <hyperlinks>
    <hyperlink ref="B23:L23" location="Main!D3" display="Price list"/>
  </hyperlinks>
  <pageMargins left="0.59055118110236227" right="0.35433070866141736" top="0.59055118110236227" bottom="0.39370078740157483" header="0.51181102362204722" footer="0"/>
  <pageSetup paperSize="9"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P13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13.7109375" customWidth="1"/>
    <col min="2" max="2" width="13.28515625" customWidth="1"/>
    <col min="3" max="3" width="18.42578125" customWidth="1"/>
    <col min="4" max="4" width="8.85546875" customWidth="1"/>
    <col min="5" max="5" width="49" customWidth="1"/>
    <col min="6" max="6" width="16.85546875" customWidth="1"/>
    <col min="7" max="7" width="14" customWidth="1"/>
    <col min="8" max="8" width="10.28515625" bestFit="1" customWidth="1"/>
    <col min="9" max="9" width="16.140625" customWidth="1"/>
    <col min="10" max="10" width="15.85546875" customWidth="1"/>
    <col min="11" max="11" width="11.28515625" customWidth="1"/>
    <col min="12" max="12" width="10.42578125" customWidth="1"/>
    <col min="13" max="13" width="7.85546875" bestFit="1" customWidth="1"/>
  </cols>
  <sheetData>
    <row r="1" spans="1:16" x14ac:dyDescent="0.2">
      <c r="A1" s="194" t="s">
        <v>127</v>
      </c>
      <c r="B1" s="194" t="s">
        <v>128</v>
      </c>
      <c r="C1" s="194" t="s">
        <v>129</v>
      </c>
      <c r="D1" s="194" t="s">
        <v>130</v>
      </c>
      <c r="E1" s="194" t="s">
        <v>131</v>
      </c>
      <c r="F1" s="194" t="s">
        <v>132</v>
      </c>
      <c r="G1" s="194" t="s">
        <v>232</v>
      </c>
      <c r="H1" s="194" t="s">
        <v>233</v>
      </c>
      <c r="I1" s="194" t="s">
        <v>234</v>
      </c>
      <c r="J1" s="194" t="s">
        <v>235</v>
      </c>
      <c r="K1" s="194" t="s">
        <v>236</v>
      </c>
      <c r="L1" s="194" t="s">
        <v>237</v>
      </c>
      <c r="M1" s="194" t="s">
        <v>238</v>
      </c>
    </row>
    <row r="2" spans="1:16" ht="13.5" x14ac:dyDescent="0.25">
      <c r="A2" s="220" t="s">
        <v>2267</v>
      </c>
      <c r="B2" s="220" t="s">
        <v>2268</v>
      </c>
      <c r="C2" s="220" t="s">
        <v>36</v>
      </c>
      <c r="D2" s="196">
        <v>1849</v>
      </c>
      <c r="E2" s="220" t="s">
        <v>2282</v>
      </c>
      <c r="F2" s="220" t="s">
        <v>311</v>
      </c>
      <c r="G2" s="220" t="s">
        <v>312</v>
      </c>
      <c r="H2" s="220" t="s">
        <v>463</v>
      </c>
      <c r="I2" s="220" t="s">
        <v>44</v>
      </c>
      <c r="J2" s="220" t="s">
        <v>313</v>
      </c>
      <c r="K2" s="220" t="s">
        <v>209</v>
      </c>
      <c r="L2" s="220" t="s">
        <v>41</v>
      </c>
      <c r="M2" s="221">
        <v>1490</v>
      </c>
    </row>
    <row r="3" spans="1:16" ht="13.5" x14ac:dyDescent="0.25">
      <c r="A3" s="220" t="s">
        <v>2269</v>
      </c>
      <c r="B3" s="220" t="s">
        <v>2270</v>
      </c>
      <c r="C3" s="220" t="s">
        <v>36</v>
      </c>
      <c r="D3" s="196">
        <v>1849</v>
      </c>
      <c r="E3" s="220" t="s">
        <v>2282</v>
      </c>
      <c r="F3" s="220" t="s">
        <v>311</v>
      </c>
      <c r="G3" s="220" t="s">
        <v>312</v>
      </c>
      <c r="H3" s="220" t="s">
        <v>463</v>
      </c>
      <c r="I3" s="220" t="s">
        <v>46</v>
      </c>
      <c r="J3" s="220" t="s">
        <v>2271</v>
      </c>
      <c r="K3" s="220" t="s">
        <v>209</v>
      </c>
      <c r="L3" s="220" t="s">
        <v>41</v>
      </c>
      <c r="M3" s="221">
        <v>2900</v>
      </c>
    </row>
    <row r="4" spans="1:16" ht="13.5" x14ac:dyDescent="0.25">
      <c r="A4" s="220" t="s">
        <v>2272</v>
      </c>
      <c r="B4" s="220" t="s">
        <v>2273</v>
      </c>
      <c r="C4" s="220" t="s">
        <v>36</v>
      </c>
      <c r="D4" s="196">
        <v>1849</v>
      </c>
      <c r="E4" s="220" t="s">
        <v>2282</v>
      </c>
      <c r="F4" s="220" t="s">
        <v>311</v>
      </c>
      <c r="G4" s="220" t="s">
        <v>312</v>
      </c>
      <c r="H4" s="220" t="s">
        <v>39</v>
      </c>
      <c r="I4" s="220" t="s">
        <v>461</v>
      </c>
      <c r="J4" s="220" t="s">
        <v>2274</v>
      </c>
      <c r="K4" s="220" t="s">
        <v>208</v>
      </c>
      <c r="L4" s="220" t="s">
        <v>41</v>
      </c>
      <c r="M4" s="221">
        <v>1600</v>
      </c>
    </row>
    <row r="5" spans="1:16" ht="13.5" x14ac:dyDescent="0.25">
      <c r="A5" s="220" t="s">
        <v>2275</v>
      </c>
      <c r="B5" s="220" t="s">
        <v>2276</v>
      </c>
      <c r="C5" s="220" t="s">
        <v>36</v>
      </c>
      <c r="D5" s="196">
        <v>1849</v>
      </c>
      <c r="E5" s="220" t="s">
        <v>2282</v>
      </c>
      <c r="F5" s="220" t="s">
        <v>311</v>
      </c>
      <c r="G5" s="220" t="s">
        <v>312</v>
      </c>
      <c r="H5" s="220" t="s">
        <v>39</v>
      </c>
      <c r="I5" s="220" t="s">
        <v>44</v>
      </c>
      <c r="J5" s="220" t="s">
        <v>313</v>
      </c>
      <c r="K5" s="220" t="s">
        <v>208</v>
      </c>
      <c r="L5" s="220" t="s">
        <v>41</v>
      </c>
      <c r="M5" s="221">
        <v>1990</v>
      </c>
    </row>
    <row r="6" spans="1:16" ht="13.5" x14ac:dyDescent="0.25">
      <c r="A6" s="220" t="s">
        <v>2277</v>
      </c>
      <c r="B6" s="220" t="s">
        <v>2278</v>
      </c>
      <c r="C6" s="220" t="s">
        <v>36</v>
      </c>
      <c r="D6" s="196">
        <v>1849</v>
      </c>
      <c r="E6" s="220" t="s">
        <v>2282</v>
      </c>
      <c r="F6" s="220" t="s">
        <v>311</v>
      </c>
      <c r="G6" s="220" t="s">
        <v>312</v>
      </c>
      <c r="H6" s="220" t="s">
        <v>39</v>
      </c>
      <c r="I6" s="220" t="s">
        <v>46</v>
      </c>
      <c r="J6" s="220" t="s">
        <v>2271</v>
      </c>
      <c r="K6" s="220" t="s">
        <v>208</v>
      </c>
      <c r="L6" s="220" t="s">
        <v>41</v>
      </c>
      <c r="M6" s="221">
        <v>3899.99</v>
      </c>
    </row>
    <row r="7" spans="1:16" ht="13.5" x14ac:dyDescent="0.25">
      <c r="A7" s="220" t="s">
        <v>2279</v>
      </c>
      <c r="B7" s="220" t="s">
        <v>2273</v>
      </c>
      <c r="C7" s="220" t="s">
        <v>36</v>
      </c>
      <c r="D7" s="196">
        <v>1849</v>
      </c>
      <c r="E7" s="220" t="s">
        <v>2282</v>
      </c>
      <c r="F7" s="220" t="s">
        <v>311</v>
      </c>
      <c r="G7" s="220" t="s">
        <v>312</v>
      </c>
      <c r="H7" s="220" t="s">
        <v>39</v>
      </c>
      <c r="I7" s="220" t="s">
        <v>461</v>
      </c>
      <c r="J7" s="220" t="s">
        <v>2274</v>
      </c>
      <c r="K7" s="220" t="s">
        <v>209</v>
      </c>
      <c r="L7" s="220" t="s">
        <v>41</v>
      </c>
      <c r="M7" s="221">
        <v>1040</v>
      </c>
    </row>
    <row r="8" spans="1:16" ht="13.5" x14ac:dyDescent="0.25">
      <c r="A8" s="220" t="s">
        <v>2280</v>
      </c>
      <c r="B8" s="220" t="s">
        <v>2281</v>
      </c>
      <c r="C8" s="220" t="s">
        <v>36</v>
      </c>
      <c r="D8" s="196">
        <v>1849</v>
      </c>
      <c r="E8" s="220" t="s">
        <v>2282</v>
      </c>
      <c r="F8" s="220" t="s">
        <v>311</v>
      </c>
      <c r="G8" s="220" t="s">
        <v>312</v>
      </c>
      <c r="H8" s="220" t="s">
        <v>463</v>
      </c>
      <c r="I8" s="220" t="s">
        <v>461</v>
      </c>
      <c r="J8" s="220" t="s">
        <v>2274</v>
      </c>
      <c r="K8" s="220" t="s">
        <v>209</v>
      </c>
      <c r="L8" s="220" t="s">
        <v>41</v>
      </c>
      <c r="M8" s="221">
        <v>1040</v>
      </c>
    </row>
    <row r="9" spans="1:16" ht="13.5" x14ac:dyDescent="0.25">
      <c r="A9" s="220" t="s">
        <v>2283</v>
      </c>
      <c r="B9" s="220" t="s">
        <v>2284</v>
      </c>
      <c r="C9" s="220" t="s">
        <v>36</v>
      </c>
      <c r="D9" s="196">
        <v>1149</v>
      </c>
      <c r="E9" s="220" t="s">
        <v>2287</v>
      </c>
      <c r="F9" s="220" t="s">
        <v>37</v>
      </c>
      <c r="G9" s="220" t="s">
        <v>38</v>
      </c>
      <c r="H9" s="220" t="s">
        <v>39</v>
      </c>
      <c r="I9" s="220" t="s">
        <v>461</v>
      </c>
      <c r="J9" s="220" t="s">
        <v>462</v>
      </c>
      <c r="K9" s="220" t="s">
        <v>208</v>
      </c>
      <c r="L9" s="220" t="s">
        <v>41</v>
      </c>
      <c r="M9" s="221">
        <v>1200</v>
      </c>
    </row>
    <row r="10" spans="1:16" ht="13.5" x14ac:dyDescent="0.25">
      <c r="A10" s="220" t="s">
        <v>2285</v>
      </c>
      <c r="B10" s="220" t="s">
        <v>2286</v>
      </c>
      <c r="C10" s="220" t="s">
        <v>36</v>
      </c>
      <c r="D10" s="196">
        <v>1149</v>
      </c>
      <c r="E10" s="220" t="s">
        <v>2287</v>
      </c>
      <c r="F10" s="220" t="s">
        <v>37</v>
      </c>
      <c r="G10" s="220" t="s">
        <v>38</v>
      </c>
      <c r="H10" s="220" t="s">
        <v>463</v>
      </c>
      <c r="I10" s="220" t="s">
        <v>461</v>
      </c>
      <c r="J10" s="220" t="s">
        <v>462</v>
      </c>
      <c r="K10" s="220" t="s">
        <v>209</v>
      </c>
      <c r="L10" s="220" t="s">
        <v>41</v>
      </c>
      <c r="M10" s="221">
        <v>900</v>
      </c>
    </row>
    <row r="11" spans="1:16" ht="13.5" x14ac:dyDescent="0.25">
      <c r="A11" s="222" t="s">
        <v>2309</v>
      </c>
      <c r="B11" s="222" t="s">
        <v>2310</v>
      </c>
      <c r="C11" s="222" t="s">
        <v>33</v>
      </c>
      <c r="D11" s="223">
        <v>2128</v>
      </c>
      <c r="E11" s="222" t="s">
        <v>2308</v>
      </c>
      <c r="F11" s="222" t="s">
        <v>2306</v>
      </c>
      <c r="G11" s="222" t="s">
        <v>2289</v>
      </c>
      <c r="H11" s="222" t="s">
        <v>42</v>
      </c>
      <c r="I11" s="222" t="s">
        <v>46</v>
      </c>
      <c r="J11" s="220" t="s">
        <v>2307</v>
      </c>
      <c r="K11" s="222" t="s">
        <v>209</v>
      </c>
      <c r="L11" s="222" t="s">
        <v>41</v>
      </c>
      <c r="M11" s="224">
        <v>2340</v>
      </c>
      <c r="N11" s="223"/>
      <c r="O11" s="223"/>
      <c r="P11" s="223"/>
    </row>
    <row r="12" spans="1:16" ht="13.5" x14ac:dyDescent="0.25">
      <c r="A12" s="222" t="s">
        <v>2311</v>
      </c>
      <c r="B12" s="222" t="s">
        <v>2310</v>
      </c>
      <c r="C12" s="222" t="s">
        <v>33</v>
      </c>
      <c r="D12" s="223">
        <v>2128</v>
      </c>
      <c r="E12" s="222" t="s">
        <v>2308</v>
      </c>
      <c r="F12" s="222" t="s">
        <v>2306</v>
      </c>
      <c r="G12" s="222" t="s">
        <v>2289</v>
      </c>
      <c r="H12" s="222" t="s">
        <v>42</v>
      </c>
      <c r="I12" s="222" t="s">
        <v>46</v>
      </c>
      <c r="J12" s="220" t="s">
        <v>2307</v>
      </c>
      <c r="K12" s="222" t="s">
        <v>222</v>
      </c>
      <c r="L12" s="222" t="s">
        <v>41</v>
      </c>
      <c r="M12" s="224">
        <v>1950</v>
      </c>
      <c r="N12" s="223"/>
      <c r="O12" s="223"/>
      <c r="P12" s="223"/>
    </row>
    <row r="13" spans="1:16" ht="13.5" x14ac:dyDescent="0.25">
      <c r="A13" s="222" t="s">
        <v>2312</v>
      </c>
      <c r="B13" s="222" t="s">
        <v>2310</v>
      </c>
      <c r="C13" s="222" t="s">
        <v>33</v>
      </c>
      <c r="D13" s="223">
        <v>2128</v>
      </c>
      <c r="E13" s="222" t="s">
        <v>2308</v>
      </c>
      <c r="F13" s="222" t="s">
        <v>2306</v>
      </c>
      <c r="G13" s="222" t="s">
        <v>2289</v>
      </c>
      <c r="H13" s="222" t="s">
        <v>42</v>
      </c>
      <c r="I13" s="222" t="s">
        <v>46</v>
      </c>
      <c r="J13" s="220" t="s">
        <v>2307</v>
      </c>
      <c r="K13" s="222" t="s">
        <v>208</v>
      </c>
      <c r="L13" s="222" t="s">
        <v>41</v>
      </c>
      <c r="M13" s="224">
        <v>3900</v>
      </c>
      <c r="N13" s="223"/>
      <c r="O13" s="223"/>
      <c r="P13" s="223"/>
    </row>
  </sheetData>
  <sheetProtection password="C760" sheet="1" objects="1" scenarios="1" pivotTables="0"/>
  <sortState ref="A2:M67">
    <sortCondition ref="A1"/>
  </sortState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/>
  <dimension ref="A1:P1329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12.42578125" bestFit="1" customWidth="1"/>
    <col min="2" max="2" width="11.7109375" bestFit="1" customWidth="1"/>
    <col min="3" max="3" width="17.5703125" bestFit="1" customWidth="1"/>
    <col min="4" max="4" width="4.5703125" bestFit="1" customWidth="1"/>
    <col min="5" max="5" width="46.7109375" customWidth="1"/>
    <col min="6" max="6" width="14.140625" bestFit="1" customWidth="1"/>
    <col min="7" max="7" width="10.85546875" bestFit="1" customWidth="1"/>
    <col min="8" max="8" width="7.140625" bestFit="1" customWidth="1"/>
    <col min="9" max="9" width="12.5703125" bestFit="1" customWidth="1"/>
    <col min="10" max="10" width="14.7109375" bestFit="1" customWidth="1"/>
    <col min="11" max="11" width="15.5703125" bestFit="1" customWidth="1"/>
    <col min="12" max="12" width="5.140625" bestFit="1" customWidth="1"/>
    <col min="13" max="13" width="7" bestFit="1" customWidth="1"/>
  </cols>
  <sheetData>
    <row r="1" spans="1:15" x14ac:dyDescent="0.2">
      <c r="A1" s="237" t="s">
        <v>127</v>
      </c>
      <c r="B1" s="237" t="s">
        <v>128</v>
      </c>
      <c r="C1" s="237" t="s">
        <v>129</v>
      </c>
      <c r="D1" s="237" t="s">
        <v>130</v>
      </c>
      <c r="E1" s="237" t="s">
        <v>131</v>
      </c>
      <c r="F1" s="237" t="s">
        <v>132</v>
      </c>
      <c r="G1" s="237" t="s">
        <v>232</v>
      </c>
      <c r="H1" s="237" t="s">
        <v>233</v>
      </c>
      <c r="I1" s="237" t="s">
        <v>234</v>
      </c>
      <c r="J1" s="237" t="s">
        <v>235</v>
      </c>
      <c r="K1" s="237" t="s">
        <v>236</v>
      </c>
      <c r="L1" s="237" t="s">
        <v>237</v>
      </c>
      <c r="M1" s="237" t="s">
        <v>238</v>
      </c>
      <c r="N1" s="237"/>
      <c r="O1" s="237"/>
    </row>
    <row r="2" spans="1:15" ht="15" x14ac:dyDescent="0.25">
      <c r="A2" s="238" t="s">
        <v>161</v>
      </c>
      <c r="B2" s="238" t="s">
        <v>161</v>
      </c>
      <c r="C2" s="238" t="s">
        <v>348</v>
      </c>
      <c r="D2" s="239">
        <v>4010</v>
      </c>
      <c r="E2" s="238" t="s">
        <v>348</v>
      </c>
      <c r="F2" s="238" t="s">
        <v>161</v>
      </c>
      <c r="G2" s="238" t="s">
        <v>161</v>
      </c>
      <c r="H2" s="238" t="s">
        <v>161</v>
      </c>
      <c r="I2" s="238" t="s">
        <v>49</v>
      </c>
      <c r="J2" s="238" t="s">
        <v>161</v>
      </c>
      <c r="K2" s="238" t="s">
        <v>161</v>
      </c>
      <c r="L2" s="238" t="s">
        <v>161</v>
      </c>
      <c r="M2" s="240"/>
      <c r="N2" s="233"/>
      <c r="O2" s="233"/>
    </row>
    <row r="3" spans="1:15" ht="15" x14ac:dyDescent="0.25">
      <c r="A3" s="234" t="s">
        <v>161</v>
      </c>
      <c r="B3" s="234" t="s">
        <v>161</v>
      </c>
      <c r="C3" s="234" t="s">
        <v>309</v>
      </c>
      <c r="D3" s="235">
        <v>4510</v>
      </c>
      <c r="E3" s="234" t="s">
        <v>309</v>
      </c>
      <c r="F3" s="234" t="s">
        <v>302</v>
      </c>
      <c r="G3" s="234" t="s">
        <v>161</v>
      </c>
      <c r="H3" s="234" t="s">
        <v>161</v>
      </c>
      <c r="I3" s="234" t="s">
        <v>49</v>
      </c>
      <c r="J3" s="234" t="s">
        <v>161</v>
      </c>
      <c r="K3" s="234" t="s">
        <v>161</v>
      </c>
      <c r="L3" s="234" t="s">
        <v>161</v>
      </c>
      <c r="M3" s="236"/>
      <c r="N3" s="233"/>
      <c r="O3" s="233"/>
    </row>
    <row r="4" spans="1:15" ht="15" x14ac:dyDescent="0.25">
      <c r="A4" s="234" t="s">
        <v>161</v>
      </c>
      <c r="B4" s="234" t="s">
        <v>161</v>
      </c>
      <c r="C4" s="234" t="s">
        <v>349</v>
      </c>
      <c r="D4" s="235">
        <v>4810</v>
      </c>
      <c r="E4" s="234" t="s">
        <v>349</v>
      </c>
      <c r="F4" s="234" t="s">
        <v>302</v>
      </c>
      <c r="G4" s="234" t="s">
        <v>161</v>
      </c>
      <c r="H4" s="234" t="s">
        <v>161</v>
      </c>
      <c r="I4" s="234" t="s">
        <v>49</v>
      </c>
      <c r="J4" s="234" t="s">
        <v>161</v>
      </c>
      <c r="K4" s="234" t="s">
        <v>161</v>
      </c>
      <c r="L4" s="234" t="s">
        <v>161</v>
      </c>
      <c r="M4" s="236"/>
      <c r="N4" s="233"/>
      <c r="O4" s="233"/>
    </row>
    <row r="5" spans="1:15" ht="15" x14ac:dyDescent="0.25">
      <c r="A5" s="234" t="s">
        <v>161</v>
      </c>
      <c r="B5" s="234" t="s">
        <v>161</v>
      </c>
      <c r="C5" s="234" t="s">
        <v>2325</v>
      </c>
      <c r="D5" s="235">
        <v>3010</v>
      </c>
      <c r="E5" s="234" t="s">
        <v>2325</v>
      </c>
      <c r="F5" s="234"/>
      <c r="G5" s="234" t="s">
        <v>161</v>
      </c>
      <c r="H5" s="234" t="s">
        <v>161</v>
      </c>
      <c r="I5" s="234" t="s">
        <v>49</v>
      </c>
      <c r="J5" s="234" t="s">
        <v>161</v>
      </c>
      <c r="K5" s="234" t="s">
        <v>161</v>
      </c>
      <c r="L5" s="234" t="s">
        <v>161</v>
      </c>
      <c r="M5" s="236"/>
      <c r="N5" s="233"/>
      <c r="O5" s="233"/>
    </row>
    <row r="6" spans="1:15" ht="15" x14ac:dyDescent="0.25">
      <c r="A6" s="241" t="s">
        <v>727</v>
      </c>
      <c r="B6" s="241" t="s">
        <v>728</v>
      </c>
      <c r="C6" s="241" t="s">
        <v>33</v>
      </c>
      <c r="D6" s="242">
        <v>4541</v>
      </c>
      <c r="E6" s="241" t="s">
        <v>720</v>
      </c>
      <c r="F6" s="241" t="s">
        <v>45</v>
      </c>
      <c r="G6" s="241" t="s">
        <v>45</v>
      </c>
      <c r="H6" s="241" t="s">
        <v>48</v>
      </c>
      <c r="I6" s="241" t="s">
        <v>49</v>
      </c>
      <c r="J6" s="241" t="s">
        <v>374</v>
      </c>
      <c r="K6" s="241" t="s">
        <v>210</v>
      </c>
      <c r="L6" s="241" t="s">
        <v>43</v>
      </c>
      <c r="M6" s="243">
        <v>505.9</v>
      </c>
      <c r="N6" s="233"/>
      <c r="O6" s="233"/>
    </row>
    <row r="7" spans="1:15" ht="15" x14ac:dyDescent="0.25">
      <c r="A7" s="241" t="s">
        <v>723</v>
      </c>
      <c r="B7" s="241" t="s">
        <v>724</v>
      </c>
      <c r="C7" s="241" t="s">
        <v>33</v>
      </c>
      <c r="D7" s="242">
        <v>4541</v>
      </c>
      <c r="E7" s="241" t="s">
        <v>720</v>
      </c>
      <c r="F7" s="241" t="s">
        <v>45</v>
      </c>
      <c r="G7" s="241" t="s">
        <v>45</v>
      </c>
      <c r="H7" s="241" t="s">
        <v>48</v>
      </c>
      <c r="I7" s="241" t="s">
        <v>49</v>
      </c>
      <c r="J7" s="241" t="s">
        <v>374</v>
      </c>
      <c r="K7" s="241" t="s">
        <v>15</v>
      </c>
      <c r="L7" s="241" t="s">
        <v>43</v>
      </c>
      <c r="M7" s="243">
        <v>354.1</v>
      </c>
      <c r="N7" s="233"/>
      <c r="O7" s="233"/>
    </row>
    <row r="8" spans="1:15" ht="15" x14ac:dyDescent="0.25">
      <c r="A8" s="241" t="s">
        <v>733</v>
      </c>
      <c r="B8" s="241" t="s">
        <v>734</v>
      </c>
      <c r="C8" s="241" t="s">
        <v>33</v>
      </c>
      <c r="D8" s="242">
        <v>4541</v>
      </c>
      <c r="E8" s="241" t="s">
        <v>720</v>
      </c>
      <c r="F8" s="241" t="s">
        <v>45</v>
      </c>
      <c r="G8" s="241" t="s">
        <v>45</v>
      </c>
      <c r="H8" s="241" t="s">
        <v>48</v>
      </c>
      <c r="I8" s="241" t="s">
        <v>49</v>
      </c>
      <c r="J8" s="241" t="s">
        <v>374</v>
      </c>
      <c r="K8" s="241" t="s">
        <v>209</v>
      </c>
      <c r="L8" s="241" t="s">
        <v>43</v>
      </c>
      <c r="M8" s="243">
        <v>1581</v>
      </c>
      <c r="N8" s="233"/>
      <c r="O8" s="233"/>
    </row>
    <row r="9" spans="1:15" ht="15" x14ac:dyDescent="0.25">
      <c r="A9" s="241" t="s">
        <v>735</v>
      </c>
      <c r="B9" s="241" t="s">
        <v>736</v>
      </c>
      <c r="C9" s="241" t="s">
        <v>33</v>
      </c>
      <c r="D9" s="242">
        <v>4541</v>
      </c>
      <c r="E9" s="241" t="s">
        <v>720</v>
      </c>
      <c r="F9" s="241" t="s">
        <v>45</v>
      </c>
      <c r="G9" s="241" t="s">
        <v>45</v>
      </c>
      <c r="H9" s="241" t="s">
        <v>48</v>
      </c>
      <c r="I9" s="241" t="s">
        <v>49</v>
      </c>
      <c r="J9" s="241" t="s">
        <v>374</v>
      </c>
      <c r="K9" s="241" t="s">
        <v>208</v>
      </c>
      <c r="L9" s="241" t="s">
        <v>43</v>
      </c>
      <c r="M9" s="243">
        <v>2371.5</v>
      </c>
      <c r="N9" s="233"/>
      <c r="O9" s="233"/>
    </row>
    <row r="10" spans="1:15" ht="15" x14ac:dyDescent="0.25">
      <c r="A10" s="241" t="s">
        <v>718</v>
      </c>
      <c r="B10" s="241" t="s">
        <v>719</v>
      </c>
      <c r="C10" s="241" t="s">
        <v>33</v>
      </c>
      <c r="D10" s="242">
        <v>4541</v>
      </c>
      <c r="E10" s="241" t="s">
        <v>720</v>
      </c>
      <c r="F10" s="241" t="s">
        <v>45</v>
      </c>
      <c r="G10" s="241" t="s">
        <v>45</v>
      </c>
      <c r="H10" s="241" t="s">
        <v>48</v>
      </c>
      <c r="I10" s="241" t="s">
        <v>49</v>
      </c>
      <c r="J10" s="241" t="s">
        <v>374</v>
      </c>
      <c r="K10" s="241" t="s">
        <v>222</v>
      </c>
      <c r="L10" s="241" t="s">
        <v>43</v>
      </c>
      <c r="M10" s="243">
        <v>1264.8</v>
      </c>
      <c r="N10" s="233"/>
      <c r="O10" s="233"/>
    </row>
    <row r="11" spans="1:15" ht="15" x14ac:dyDescent="0.25">
      <c r="A11" s="241" t="s">
        <v>729</v>
      </c>
      <c r="B11" s="241" t="s">
        <v>730</v>
      </c>
      <c r="C11" s="241" t="s">
        <v>33</v>
      </c>
      <c r="D11" s="242">
        <v>4541</v>
      </c>
      <c r="E11" s="241" t="s">
        <v>720</v>
      </c>
      <c r="F11" s="241" t="s">
        <v>45</v>
      </c>
      <c r="G11" s="241" t="s">
        <v>45</v>
      </c>
      <c r="H11" s="241" t="s">
        <v>48</v>
      </c>
      <c r="I11" s="241" t="s">
        <v>49</v>
      </c>
      <c r="J11" s="241" t="s">
        <v>374</v>
      </c>
      <c r="K11" s="241" t="s">
        <v>210</v>
      </c>
      <c r="L11" s="241" t="s">
        <v>41</v>
      </c>
      <c r="M11" s="243">
        <v>316.2</v>
      </c>
      <c r="N11" s="233"/>
      <c r="O11" s="233"/>
    </row>
    <row r="12" spans="1:15" ht="15" x14ac:dyDescent="0.25">
      <c r="A12" s="241" t="s">
        <v>725</v>
      </c>
      <c r="B12" s="241" t="s">
        <v>726</v>
      </c>
      <c r="C12" s="241" t="s">
        <v>33</v>
      </c>
      <c r="D12" s="242">
        <v>4541</v>
      </c>
      <c r="E12" s="241" t="s">
        <v>720</v>
      </c>
      <c r="F12" s="241" t="s">
        <v>45</v>
      </c>
      <c r="G12" s="241" t="s">
        <v>45</v>
      </c>
      <c r="H12" s="241" t="s">
        <v>48</v>
      </c>
      <c r="I12" s="241" t="s">
        <v>49</v>
      </c>
      <c r="J12" s="241" t="s">
        <v>374</v>
      </c>
      <c r="K12" s="241" t="s">
        <v>15</v>
      </c>
      <c r="L12" s="241" t="s">
        <v>41</v>
      </c>
      <c r="M12" s="243">
        <v>221.3</v>
      </c>
      <c r="N12" s="233"/>
      <c r="O12" s="233"/>
    </row>
    <row r="13" spans="1:15" ht="15" x14ac:dyDescent="0.25">
      <c r="A13" s="241" t="s">
        <v>721</v>
      </c>
      <c r="B13" s="241" t="s">
        <v>722</v>
      </c>
      <c r="C13" s="241" t="s">
        <v>33</v>
      </c>
      <c r="D13" s="242">
        <v>4541</v>
      </c>
      <c r="E13" s="241" t="s">
        <v>720</v>
      </c>
      <c r="F13" s="241" t="s">
        <v>45</v>
      </c>
      <c r="G13" s="241" t="s">
        <v>45</v>
      </c>
      <c r="H13" s="241" t="s">
        <v>48</v>
      </c>
      <c r="I13" s="241" t="s">
        <v>49</v>
      </c>
      <c r="J13" s="241" t="s">
        <v>374</v>
      </c>
      <c r="K13" s="241" t="s">
        <v>209</v>
      </c>
      <c r="L13" s="241" t="s">
        <v>41</v>
      </c>
      <c r="M13" s="243">
        <v>948.6</v>
      </c>
      <c r="N13" s="233"/>
      <c r="O13" s="233"/>
    </row>
    <row r="14" spans="1:15" ht="15" x14ac:dyDescent="0.25">
      <c r="A14" s="241" t="s">
        <v>731</v>
      </c>
      <c r="B14" s="241" t="s">
        <v>732</v>
      </c>
      <c r="C14" s="241" t="s">
        <v>33</v>
      </c>
      <c r="D14" s="242">
        <v>4541</v>
      </c>
      <c r="E14" s="241" t="s">
        <v>720</v>
      </c>
      <c r="F14" s="241" t="s">
        <v>45</v>
      </c>
      <c r="G14" s="241" t="s">
        <v>45</v>
      </c>
      <c r="H14" s="241" t="s">
        <v>48</v>
      </c>
      <c r="I14" s="241" t="s">
        <v>49</v>
      </c>
      <c r="J14" s="241" t="s">
        <v>374</v>
      </c>
      <c r="K14" s="241" t="s">
        <v>208</v>
      </c>
      <c r="L14" s="241" t="s">
        <v>41</v>
      </c>
      <c r="M14" s="243">
        <v>1581</v>
      </c>
      <c r="N14" s="233"/>
      <c r="O14" s="233"/>
    </row>
    <row r="15" spans="1:15" ht="15" x14ac:dyDescent="0.25">
      <c r="A15" s="241" t="s">
        <v>737</v>
      </c>
      <c r="B15" s="241" t="s">
        <v>738</v>
      </c>
      <c r="C15" s="241" t="s">
        <v>33</v>
      </c>
      <c r="D15" s="242">
        <v>4541</v>
      </c>
      <c r="E15" s="241" t="s">
        <v>720</v>
      </c>
      <c r="F15" s="241" t="s">
        <v>45</v>
      </c>
      <c r="G15" s="241" t="s">
        <v>45</v>
      </c>
      <c r="H15" s="241" t="s">
        <v>48</v>
      </c>
      <c r="I15" s="241" t="s">
        <v>49</v>
      </c>
      <c r="J15" s="241" t="s">
        <v>374</v>
      </c>
      <c r="K15" s="241" t="s">
        <v>222</v>
      </c>
      <c r="L15" s="241" t="s">
        <v>41</v>
      </c>
      <c r="M15" s="243">
        <v>790.5</v>
      </c>
      <c r="N15" s="233"/>
      <c r="O15" s="233"/>
    </row>
    <row r="16" spans="1:15" ht="15" x14ac:dyDescent="0.25">
      <c r="A16" s="241" t="s">
        <v>773</v>
      </c>
      <c r="B16" s="241" t="s">
        <v>728</v>
      </c>
      <c r="C16" s="241" t="s">
        <v>33</v>
      </c>
      <c r="D16" s="242">
        <v>4541</v>
      </c>
      <c r="E16" s="241" t="s">
        <v>720</v>
      </c>
      <c r="F16" s="241" t="s">
        <v>45</v>
      </c>
      <c r="G16" s="241" t="s">
        <v>45</v>
      </c>
      <c r="H16" s="241" t="s">
        <v>48</v>
      </c>
      <c r="I16" s="241" t="s">
        <v>227</v>
      </c>
      <c r="J16" s="241" t="s">
        <v>375</v>
      </c>
      <c r="K16" s="241" t="s">
        <v>210</v>
      </c>
      <c r="L16" s="241" t="s">
        <v>43</v>
      </c>
      <c r="M16" s="243">
        <v>470.1</v>
      </c>
      <c r="N16" s="233"/>
      <c r="O16" s="233"/>
    </row>
    <row r="17" spans="1:15" ht="15" x14ac:dyDescent="0.25">
      <c r="A17" s="241" t="s">
        <v>771</v>
      </c>
      <c r="B17" s="241" t="s">
        <v>724</v>
      </c>
      <c r="C17" s="241" t="s">
        <v>33</v>
      </c>
      <c r="D17" s="242">
        <v>4541</v>
      </c>
      <c r="E17" s="241" t="s">
        <v>720</v>
      </c>
      <c r="F17" s="241" t="s">
        <v>45</v>
      </c>
      <c r="G17" s="241" t="s">
        <v>45</v>
      </c>
      <c r="H17" s="241" t="s">
        <v>48</v>
      </c>
      <c r="I17" s="241" t="s">
        <v>227</v>
      </c>
      <c r="J17" s="241" t="s">
        <v>375</v>
      </c>
      <c r="K17" s="241" t="s">
        <v>15</v>
      </c>
      <c r="L17" s="241" t="s">
        <v>43</v>
      </c>
      <c r="M17" s="243">
        <v>329.1</v>
      </c>
      <c r="N17" s="233"/>
      <c r="O17" s="233"/>
    </row>
    <row r="18" spans="1:15" ht="13.5" x14ac:dyDescent="0.25">
      <c r="A18" s="241" t="s">
        <v>776</v>
      </c>
      <c r="B18" s="241" t="s">
        <v>734</v>
      </c>
      <c r="C18" s="241" t="s">
        <v>33</v>
      </c>
      <c r="D18" s="242">
        <v>4541</v>
      </c>
      <c r="E18" s="241" t="s">
        <v>720</v>
      </c>
      <c r="F18" s="241" t="s">
        <v>45</v>
      </c>
      <c r="G18" s="241" t="s">
        <v>45</v>
      </c>
      <c r="H18" s="241" t="s">
        <v>48</v>
      </c>
      <c r="I18" s="241" t="s">
        <v>227</v>
      </c>
      <c r="J18" s="241" t="s">
        <v>375</v>
      </c>
      <c r="K18" s="241" t="s">
        <v>209</v>
      </c>
      <c r="L18" s="241" t="s">
        <v>43</v>
      </c>
      <c r="M18" s="243">
        <v>1469.1</v>
      </c>
    </row>
    <row r="19" spans="1:15" ht="13.5" x14ac:dyDescent="0.25">
      <c r="A19" s="241" t="s">
        <v>777</v>
      </c>
      <c r="B19" s="241" t="s">
        <v>736</v>
      </c>
      <c r="C19" s="241" t="s">
        <v>33</v>
      </c>
      <c r="D19" s="242">
        <v>4541</v>
      </c>
      <c r="E19" s="241" t="s">
        <v>720</v>
      </c>
      <c r="F19" s="241" t="s">
        <v>45</v>
      </c>
      <c r="G19" s="241" t="s">
        <v>45</v>
      </c>
      <c r="H19" s="241" t="s">
        <v>48</v>
      </c>
      <c r="I19" s="241" t="s">
        <v>227</v>
      </c>
      <c r="J19" s="241" t="s">
        <v>375</v>
      </c>
      <c r="K19" s="241" t="s">
        <v>208</v>
      </c>
      <c r="L19" s="241" t="s">
        <v>43</v>
      </c>
      <c r="M19" s="243">
        <v>2203.6</v>
      </c>
    </row>
    <row r="20" spans="1:15" ht="13.5" x14ac:dyDescent="0.25">
      <c r="A20" s="241" t="s">
        <v>769</v>
      </c>
      <c r="B20" s="241" t="s">
        <v>719</v>
      </c>
      <c r="C20" s="241" t="s">
        <v>33</v>
      </c>
      <c r="D20" s="242">
        <v>4541</v>
      </c>
      <c r="E20" s="241" t="s">
        <v>720</v>
      </c>
      <c r="F20" s="241" t="s">
        <v>45</v>
      </c>
      <c r="G20" s="241" t="s">
        <v>45</v>
      </c>
      <c r="H20" s="241" t="s">
        <v>48</v>
      </c>
      <c r="I20" s="241" t="s">
        <v>227</v>
      </c>
      <c r="J20" s="241" t="s">
        <v>375</v>
      </c>
      <c r="K20" s="241" t="s">
        <v>222</v>
      </c>
      <c r="L20" s="241" t="s">
        <v>43</v>
      </c>
      <c r="M20" s="243">
        <v>1175.3</v>
      </c>
    </row>
    <row r="21" spans="1:15" ht="13.5" x14ac:dyDescent="0.25">
      <c r="A21" s="241" t="s">
        <v>774</v>
      </c>
      <c r="B21" s="241" t="s">
        <v>730</v>
      </c>
      <c r="C21" s="241" t="s">
        <v>33</v>
      </c>
      <c r="D21" s="242">
        <v>4541</v>
      </c>
      <c r="E21" s="241" t="s">
        <v>720</v>
      </c>
      <c r="F21" s="241" t="s">
        <v>45</v>
      </c>
      <c r="G21" s="241" t="s">
        <v>45</v>
      </c>
      <c r="H21" s="241" t="s">
        <v>48</v>
      </c>
      <c r="I21" s="241" t="s">
        <v>227</v>
      </c>
      <c r="J21" s="241" t="s">
        <v>375</v>
      </c>
      <c r="K21" s="241" t="s">
        <v>210</v>
      </c>
      <c r="L21" s="241" t="s">
        <v>41</v>
      </c>
      <c r="M21" s="243">
        <v>293.8</v>
      </c>
    </row>
    <row r="22" spans="1:15" ht="13.5" x14ac:dyDescent="0.25">
      <c r="A22" s="241" t="s">
        <v>772</v>
      </c>
      <c r="B22" s="241" t="s">
        <v>726</v>
      </c>
      <c r="C22" s="241" t="s">
        <v>33</v>
      </c>
      <c r="D22" s="242">
        <v>4541</v>
      </c>
      <c r="E22" s="241" t="s">
        <v>720</v>
      </c>
      <c r="F22" s="241" t="s">
        <v>45</v>
      </c>
      <c r="G22" s="241" t="s">
        <v>45</v>
      </c>
      <c r="H22" s="241" t="s">
        <v>48</v>
      </c>
      <c r="I22" s="241" t="s">
        <v>227</v>
      </c>
      <c r="J22" s="241" t="s">
        <v>375</v>
      </c>
      <c r="K22" s="241" t="s">
        <v>15</v>
      </c>
      <c r="L22" s="241" t="s">
        <v>41</v>
      </c>
      <c r="M22" s="243">
        <v>205.7</v>
      </c>
    </row>
    <row r="23" spans="1:15" ht="13.5" x14ac:dyDescent="0.25">
      <c r="A23" s="241" t="s">
        <v>770</v>
      </c>
      <c r="B23" s="241" t="s">
        <v>722</v>
      </c>
      <c r="C23" s="241" t="s">
        <v>33</v>
      </c>
      <c r="D23" s="242">
        <v>4541</v>
      </c>
      <c r="E23" s="241" t="s">
        <v>720</v>
      </c>
      <c r="F23" s="241" t="s">
        <v>45</v>
      </c>
      <c r="G23" s="241" t="s">
        <v>45</v>
      </c>
      <c r="H23" s="241" t="s">
        <v>48</v>
      </c>
      <c r="I23" s="241" t="s">
        <v>227</v>
      </c>
      <c r="J23" s="241" t="s">
        <v>375</v>
      </c>
      <c r="K23" s="241" t="s">
        <v>209</v>
      </c>
      <c r="L23" s="241" t="s">
        <v>41</v>
      </c>
      <c r="M23" s="243">
        <v>881.4</v>
      </c>
    </row>
    <row r="24" spans="1:15" ht="13.5" x14ac:dyDescent="0.25">
      <c r="A24" s="241" t="s">
        <v>775</v>
      </c>
      <c r="B24" s="241" t="s">
        <v>732</v>
      </c>
      <c r="C24" s="241" t="s">
        <v>33</v>
      </c>
      <c r="D24" s="242">
        <v>4541</v>
      </c>
      <c r="E24" s="241" t="s">
        <v>720</v>
      </c>
      <c r="F24" s="241" t="s">
        <v>45</v>
      </c>
      <c r="G24" s="241" t="s">
        <v>45</v>
      </c>
      <c r="H24" s="241" t="s">
        <v>48</v>
      </c>
      <c r="I24" s="241" t="s">
        <v>227</v>
      </c>
      <c r="J24" s="241" t="s">
        <v>375</v>
      </c>
      <c r="K24" s="241" t="s">
        <v>208</v>
      </c>
      <c r="L24" s="241" t="s">
        <v>41</v>
      </c>
      <c r="M24" s="243">
        <v>1469.1</v>
      </c>
    </row>
    <row r="25" spans="1:15" ht="13.5" x14ac:dyDescent="0.25">
      <c r="A25" s="241" t="s">
        <v>778</v>
      </c>
      <c r="B25" s="241" t="s">
        <v>738</v>
      </c>
      <c r="C25" s="241" t="s">
        <v>33</v>
      </c>
      <c r="D25" s="242">
        <v>4541</v>
      </c>
      <c r="E25" s="241" t="s">
        <v>720</v>
      </c>
      <c r="F25" s="241" t="s">
        <v>45</v>
      </c>
      <c r="G25" s="241" t="s">
        <v>45</v>
      </c>
      <c r="H25" s="241" t="s">
        <v>48</v>
      </c>
      <c r="I25" s="241" t="s">
        <v>227</v>
      </c>
      <c r="J25" s="241" t="s">
        <v>375</v>
      </c>
      <c r="K25" s="241" t="s">
        <v>222</v>
      </c>
      <c r="L25" s="241" t="s">
        <v>41</v>
      </c>
      <c r="M25" s="243">
        <v>734.5</v>
      </c>
    </row>
    <row r="26" spans="1:15" ht="13.5" x14ac:dyDescent="0.25">
      <c r="A26" s="241" t="s">
        <v>803</v>
      </c>
      <c r="B26" s="241" t="s">
        <v>728</v>
      </c>
      <c r="C26" s="241" t="s">
        <v>33</v>
      </c>
      <c r="D26" s="242">
        <v>4541</v>
      </c>
      <c r="E26" s="241" t="s">
        <v>720</v>
      </c>
      <c r="F26" s="241" t="s">
        <v>45</v>
      </c>
      <c r="G26" s="241" t="s">
        <v>45</v>
      </c>
      <c r="H26" s="241" t="s">
        <v>48</v>
      </c>
      <c r="I26" s="241" t="s">
        <v>51</v>
      </c>
      <c r="J26" s="241" t="s">
        <v>376</v>
      </c>
      <c r="K26" s="241" t="s">
        <v>210</v>
      </c>
      <c r="L26" s="241" t="s">
        <v>43</v>
      </c>
      <c r="M26" s="243">
        <v>436.8</v>
      </c>
    </row>
    <row r="27" spans="1:15" ht="13.5" x14ac:dyDescent="0.25">
      <c r="A27" s="241" t="s">
        <v>801</v>
      </c>
      <c r="B27" s="241" t="s">
        <v>724</v>
      </c>
      <c r="C27" s="241" t="s">
        <v>33</v>
      </c>
      <c r="D27" s="242">
        <v>4541</v>
      </c>
      <c r="E27" s="241" t="s">
        <v>720</v>
      </c>
      <c r="F27" s="241" t="s">
        <v>45</v>
      </c>
      <c r="G27" s="241" t="s">
        <v>45</v>
      </c>
      <c r="H27" s="241" t="s">
        <v>48</v>
      </c>
      <c r="I27" s="241" t="s">
        <v>51</v>
      </c>
      <c r="J27" s="241" t="s">
        <v>376</v>
      </c>
      <c r="K27" s="241" t="s">
        <v>15</v>
      </c>
      <c r="L27" s="241" t="s">
        <v>43</v>
      </c>
      <c r="M27" s="243">
        <v>305.7</v>
      </c>
    </row>
    <row r="28" spans="1:15" ht="13.5" x14ac:dyDescent="0.25">
      <c r="A28" s="241" t="s">
        <v>806</v>
      </c>
      <c r="B28" s="241" t="s">
        <v>734</v>
      </c>
      <c r="C28" s="241" t="s">
        <v>33</v>
      </c>
      <c r="D28" s="242">
        <v>4541</v>
      </c>
      <c r="E28" s="241" t="s">
        <v>720</v>
      </c>
      <c r="F28" s="241" t="s">
        <v>45</v>
      </c>
      <c r="G28" s="241" t="s">
        <v>45</v>
      </c>
      <c r="H28" s="241" t="s">
        <v>48</v>
      </c>
      <c r="I28" s="241" t="s">
        <v>51</v>
      </c>
      <c r="J28" s="241" t="s">
        <v>376</v>
      </c>
      <c r="K28" s="241" t="s">
        <v>209</v>
      </c>
      <c r="L28" s="241" t="s">
        <v>43</v>
      </c>
      <c r="M28" s="243">
        <v>1364.9</v>
      </c>
    </row>
    <row r="29" spans="1:15" ht="13.5" x14ac:dyDescent="0.25">
      <c r="A29" s="241" t="s">
        <v>807</v>
      </c>
      <c r="B29" s="241" t="s">
        <v>736</v>
      </c>
      <c r="C29" s="241" t="s">
        <v>33</v>
      </c>
      <c r="D29" s="242">
        <v>4541</v>
      </c>
      <c r="E29" s="241" t="s">
        <v>720</v>
      </c>
      <c r="F29" s="241" t="s">
        <v>45</v>
      </c>
      <c r="G29" s="241" t="s">
        <v>45</v>
      </c>
      <c r="H29" s="241" t="s">
        <v>48</v>
      </c>
      <c r="I29" s="241" t="s">
        <v>51</v>
      </c>
      <c r="J29" s="241" t="s">
        <v>376</v>
      </c>
      <c r="K29" s="241" t="s">
        <v>208</v>
      </c>
      <c r="L29" s="241" t="s">
        <v>43</v>
      </c>
      <c r="M29" s="243">
        <v>2047.3</v>
      </c>
    </row>
    <row r="30" spans="1:15" ht="13.5" x14ac:dyDescent="0.25">
      <c r="A30" s="241" t="s">
        <v>799</v>
      </c>
      <c r="B30" s="241" t="s">
        <v>719</v>
      </c>
      <c r="C30" s="241" t="s">
        <v>33</v>
      </c>
      <c r="D30" s="242">
        <v>4541</v>
      </c>
      <c r="E30" s="241" t="s">
        <v>720</v>
      </c>
      <c r="F30" s="241" t="s">
        <v>45</v>
      </c>
      <c r="G30" s="241" t="s">
        <v>45</v>
      </c>
      <c r="H30" s="241" t="s">
        <v>48</v>
      </c>
      <c r="I30" s="241" t="s">
        <v>51</v>
      </c>
      <c r="J30" s="241" t="s">
        <v>376</v>
      </c>
      <c r="K30" s="241" t="s">
        <v>222</v>
      </c>
      <c r="L30" s="241" t="s">
        <v>43</v>
      </c>
      <c r="M30" s="243">
        <v>1091.9000000000001</v>
      </c>
    </row>
    <row r="31" spans="1:15" ht="13.5" x14ac:dyDescent="0.25">
      <c r="A31" s="241" t="s">
        <v>804</v>
      </c>
      <c r="B31" s="241" t="s">
        <v>730</v>
      </c>
      <c r="C31" s="241" t="s">
        <v>33</v>
      </c>
      <c r="D31" s="242">
        <v>4541</v>
      </c>
      <c r="E31" s="241" t="s">
        <v>720</v>
      </c>
      <c r="F31" s="241" t="s">
        <v>45</v>
      </c>
      <c r="G31" s="241" t="s">
        <v>45</v>
      </c>
      <c r="H31" s="241" t="s">
        <v>48</v>
      </c>
      <c r="I31" s="241" t="s">
        <v>51</v>
      </c>
      <c r="J31" s="241" t="s">
        <v>376</v>
      </c>
      <c r="K31" s="241" t="s">
        <v>210</v>
      </c>
      <c r="L31" s="241" t="s">
        <v>41</v>
      </c>
      <c r="M31" s="243">
        <v>273</v>
      </c>
    </row>
    <row r="32" spans="1:15" ht="13.5" x14ac:dyDescent="0.25">
      <c r="A32" s="241" t="s">
        <v>802</v>
      </c>
      <c r="B32" s="241" t="s">
        <v>726</v>
      </c>
      <c r="C32" s="241" t="s">
        <v>33</v>
      </c>
      <c r="D32" s="242">
        <v>4541</v>
      </c>
      <c r="E32" s="241" t="s">
        <v>720</v>
      </c>
      <c r="F32" s="241" t="s">
        <v>45</v>
      </c>
      <c r="G32" s="241" t="s">
        <v>45</v>
      </c>
      <c r="H32" s="241" t="s">
        <v>48</v>
      </c>
      <c r="I32" s="241" t="s">
        <v>51</v>
      </c>
      <c r="J32" s="241" t="s">
        <v>376</v>
      </c>
      <c r="K32" s="241" t="s">
        <v>15</v>
      </c>
      <c r="L32" s="241" t="s">
        <v>41</v>
      </c>
      <c r="M32" s="243">
        <v>191.1</v>
      </c>
    </row>
    <row r="33" spans="1:13" ht="13.5" x14ac:dyDescent="0.25">
      <c r="A33" s="241" t="s">
        <v>800</v>
      </c>
      <c r="B33" s="241" t="s">
        <v>722</v>
      </c>
      <c r="C33" s="241" t="s">
        <v>33</v>
      </c>
      <c r="D33" s="242">
        <v>4541</v>
      </c>
      <c r="E33" s="241" t="s">
        <v>720</v>
      </c>
      <c r="F33" s="241" t="s">
        <v>45</v>
      </c>
      <c r="G33" s="241" t="s">
        <v>45</v>
      </c>
      <c r="H33" s="241" t="s">
        <v>48</v>
      </c>
      <c r="I33" s="241" t="s">
        <v>51</v>
      </c>
      <c r="J33" s="241" t="s">
        <v>376</v>
      </c>
      <c r="K33" s="241" t="s">
        <v>209</v>
      </c>
      <c r="L33" s="241" t="s">
        <v>41</v>
      </c>
      <c r="M33" s="243">
        <v>818.9</v>
      </c>
    </row>
    <row r="34" spans="1:13" ht="13.5" x14ac:dyDescent="0.25">
      <c r="A34" s="241" t="s">
        <v>805</v>
      </c>
      <c r="B34" s="241" t="s">
        <v>732</v>
      </c>
      <c r="C34" s="241" t="s">
        <v>33</v>
      </c>
      <c r="D34" s="242">
        <v>4541</v>
      </c>
      <c r="E34" s="241" t="s">
        <v>720</v>
      </c>
      <c r="F34" s="241" t="s">
        <v>45</v>
      </c>
      <c r="G34" s="241" t="s">
        <v>45</v>
      </c>
      <c r="H34" s="241" t="s">
        <v>48</v>
      </c>
      <c r="I34" s="241" t="s">
        <v>51</v>
      </c>
      <c r="J34" s="241" t="s">
        <v>376</v>
      </c>
      <c r="K34" s="241" t="s">
        <v>208</v>
      </c>
      <c r="L34" s="241" t="s">
        <v>41</v>
      </c>
      <c r="M34" s="243">
        <v>1364.9</v>
      </c>
    </row>
    <row r="35" spans="1:13" ht="13.5" x14ac:dyDescent="0.25">
      <c r="A35" s="241" t="s">
        <v>808</v>
      </c>
      <c r="B35" s="241" t="s">
        <v>738</v>
      </c>
      <c r="C35" s="241" t="s">
        <v>33</v>
      </c>
      <c r="D35" s="242">
        <v>4541</v>
      </c>
      <c r="E35" s="241" t="s">
        <v>720</v>
      </c>
      <c r="F35" s="241" t="s">
        <v>45</v>
      </c>
      <c r="G35" s="241" t="s">
        <v>45</v>
      </c>
      <c r="H35" s="241" t="s">
        <v>48</v>
      </c>
      <c r="I35" s="241" t="s">
        <v>51</v>
      </c>
      <c r="J35" s="241" t="s">
        <v>376</v>
      </c>
      <c r="K35" s="241" t="s">
        <v>222</v>
      </c>
      <c r="L35" s="241" t="s">
        <v>41</v>
      </c>
      <c r="M35" s="243">
        <v>682.4</v>
      </c>
    </row>
    <row r="36" spans="1:13" ht="13.5" x14ac:dyDescent="0.25">
      <c r="A36" s="241" t="s">
        <v>833</v>
      </c>
      <c r="B36" s="241" t="s">
        <v>728</v>
      </c>
      <c r="C36" s="241" t="s">
        <v>33</v>
      </c>
      <c r="D36" s="242">
        <v>4541</v>
      </c>
      <c r="E36" s="241" t="s">
        <v>720</v>
      </c>
      <c r="F36" s="241" t="s">
        <v>45</v>
      </c>
      <c r="G36" s="241" t="s">
        <v>45</v>
      </c>
      <c r="H36" s="241" t="s">
        <v>48</v>
      </c>
      <c r="I36" s="241" t="s">
        <v>53</v>
      </c>
      <c r="J36" s="241" t="s">
        <v>377</v>
      </c>
      <c r="K36" s="241" t="s">
        <v>210</v>
      </c>
      <c r="L36" s="241" t="s">
        <v>43</v>
      </c>
      <c r="M36" s="243">
        <v>404.3</v>
      </c>
    </row>
    <row r="37" spans="1:13" ht="13.5" x14ac:dyDescent="0.25">
      <c r="A37" s="241" t="s">
        <v>831</v>
      </c>
      <c r="B37" s="241" t="s">
        <v>724</v>
      </c>
      <c r="C37" s="241" t="s">
        <v>33</v>
      </c>
      <c r="D37" s="242">
        <v>4541</v>
      </c>
      <c r="E37" s="241" t="s">
        <v>720</v>
      </c>
      <c r="F37" s="241" t="s">
        <v>45</v>
      </c>
      <c r="G37" s="241" t="s">
        <v>45</v>
      </c>
      <c r="H37" s="241" t="s">
        <v>48</v>
      </c>
      <c r="I37" s="241" t="s">
        <v>53</v>
      </c>
      <c r="J37" s="241" t="s">
        <v>377</v>
      </c>
      <c r="K37" s="241" t="s">
        <v>15</v>
      </c>
      <c r="L37" s="241" t="s">
        <v>43</v>
      </c>
      <c r="M37" s="243">
        <v>283</v>
      </c>
    </row>
    <row r="38" spans="1:13" ht="13.5" x14ac:dyDescent="0.25">
      <c r="A38" s="241" t="s">
        <v>836</v>
      </c>
      <c r="B38" s="241" t="s">
        <v>734</v>
      </c>
      <c r="C38" s="241" t="s">
        <v>33</v>
      </c>
      <c r="D38" s="242">
        <v>4541</v>
      </c>
      <c r="E38" s="241" t="s">
        <v>720</v>
      </c>
      <c r="F38" s="241" t="s">
        <v>45</v>
      </c>
      <c r="G38" s="241" t="s">
        <v>45</v>
      </c>
      <c r="H38" s="241" t="s">
        <v>48</v>
      </c>
      <c r="I38" s="241" t="s">
        <v>53</v>
      </c>
      <c r="J38" s="241" t="s">
        <v>377</v>
      </c>
      <c r="K38" s="241" t="s">
        <v>209</v>
      </c>
      <c r="L38" s="241" t="s">
        <v>43</v>
      </c>
      <c r="M38" s="243">
        <v>1263.5</v>
      </c>
    </row>
    <row r="39" spans="1:13" ht="13.5" x14ac:dyDescent="0.25">
      <c r="A39" s="241" t="s">
        <v>837</v>
      </c>
      <c r="B39" s="241" t="s">
        <v>736</v>
      </c>
      <c r="C39" s="241" t="s">
        <v>33</v>
      </c>
      <c r="D39" s="242">
        <v>4541</v>
      </c>
      <c r="E39" s="241" t="s">
        <v>720</v>
      </c>
      <c r="F39" s="241" t="s">
        <v>45</v>
      </c>
      <c r="G39" s="241" t="s">
        <v>45</v>
      </c>
      <c r="H39" s="241" t="s">
        <v>48</v>
      </c>
      <c r="I39" s="241" t="s">
        <v>53</v>
      </c>
      <c r="J39" s="241" t="s">
        <v>377</v>
      </c>
      <c r="K39" s="241" t="s">
        <v>208</v>
      </c>
      <c r="L39" s="241" t="s">
        <v>43</v>
      </c>
      <c r="M39" s="243">
        <v>1895.3</v>
      </c>
    </row>
    <row r="40" spans="1:13" ht="13.5" x14ac:dyDescent="0.25">
      <c r="A40" s="241" t="s">
        <v>829</v>
      </c>
      <c r="B40" s="241" t="s">
        <v>719</v>
      </c>
      <c r="C40" s="241" t="s">
        <v>33</v>
      </c>
      <c r="D40" s="242">
        <v>4541</v>
      </c>
      <c r="E40" s="241" t="s">
        <v>720</v>
      </c>
      <c r="F40" s="241" t="s">
        <v>45</v>
      </c>
      <c r="G40" s="241" t="s">
        <v>45</v>
      </c>
      <c r="H40" s="241" t="s">
        <v>48</v>
      </c>
      <c r="I40" s="241" t="s">
        <v>53</v>
      </c>
      <c r="J40" s="241" t="s">
        <v>377</v>
      </c>
      <c r="K40" s="241" t="s">
        <v>222</v>
      </c>
      <c r="L40" s="241" t="s">
        <v>43</v>
      </c>
      <c r="M40" s="243">
        <v>1010.8</v>
      </c>
    </row>
    <row r="41" spans="1:13" ht="13.5" x14ac:dyDescent="0.25">
      <c r="A41" s="241" t="s">
        <v>834</v>
      </c>
      <c r="B41" s="241" t="s">
        <v>730</v>
      </c>
      <c r="C41" s="241" t="s">
        <v>33</v>
      </c>
      <c r="D41" s="242">
        <v>4541</v>
      </c>
      <c r="E41" s="241" t="s">
        <v>720</v>
      </c>
      <c r="F41" s="241" t="s">
        <v>45</v>
      </c>
      <c r="G41" s="241" t="s">
        <v>45</v>
      </c>
      <c r="H41" s="241" t="s">
        <v>48</v>
      </c>
      <c r="I41" s="241" t="s">
        <v>53</v>
      </c>
      <c r="J41" s="241" t="s">
        <v>377</v>
      </c>
      <c r="K41" s="241" t="s">
        <v>210</v>
      </c>
      <c r="L41" s="241" t="s">
        <v>41</v>
      </c>
      <c r="M41" s="243">
        <v>252.7</v>
      </c>
    </row>
    <row r="42" spans="1:13" ht="13.5" x14ac:dyDescent="0.25">
      <c r="A42" s="241" t="s">
        <v>832</v>
      </c>
      <c r="B42" s="241" t="s">
        <v>726</v>
      </c>
      <c r="C42" s="241" t="s">
        <v>33</v>
      </c>
      <c r="D42" s="242">
        <v>4541</v>
      </c>
      <c r="E42" s="241" t="s">
        <v>720</v>
      </c>
      <c r="F42" s="241" t="s">
        <v>45</v>
      </c>
      <c r="G42" s="241" t="s">
        <v>45</v>
      </c>
      <c r="H42" s="241" t="s">
        <v>48</v>
      </c>
      <c r="I42" s="241" t="s">
        <v>53</v>
      </c>
      <c r="J42" s="241" t="s">
        <v>377</v>
      </c>
      <c r="K42" s="241" t="s">
        <v>15</v>
      </c>
      <c r="L42" s="241" t="s">
        <v>41</v>
      </c>
      <c r="M42" s="243">
        <v>176.9</v>
      </c>
    </row>
    <row r="43" spans="1:13" ht="13.5" x14ac:dyDescent="0.25">
      <c r="A43" s="241" t="s">
        <v>830</v>
      </c>
      <c r="B43" s="241" t="s">
        <v>722</v>
      </c>
      <c r="C43" s="241" t="s">
        <v>33</v>
      </c>
      <c r="D43" s="242">
        <v>4541</v>
      </c>
      <c r="E43" s="241" t="s">
        <v>720</v>
      </c>
      <c r="F43" s="241" t="s">
        <v>45</v>
      </c>
      <c r="G43" s="241" t="s">
        <v>45</v>
      </c>
      <c r="H43" s="241" t="s">
        <v>48</v>
      </c>
      <c r="I43" s="241" t="s">
        <v>53</v>
      </c>
      <c r="J43" s="241" t="s">
        <v>377</v>
      </c>
      <c r="K43" s="241" t="s">
        <v>209</v>
      </c>
      <c r="L43" s="241" t="s">
        <v>41</v>
      </c>
      <c r="M43" s="243">
        <v>758.1</v>
      </c>
    </row>
    <row r="44" spans="1:13" ht="13.5" x14ac:dyDescent="0.25">
      <c r="A44" s="241" t="s">
        <v>835</v>
      </c>
      <c r="B44" s="241" t="s">
        <v>732</v>
      </c>
      <c r="C44" s="241" t="s">
        <v>33</v>
      </c>
      <c r="D44" s="242">
        <v>4541</v>
      </c>
      <c r="E44" s="241" t="s">
        <v>720</v>
      </c>
      <c r="F44" s="241" t="s">
        <v>45</v>
      </c>
      <c r="G44" s="241" t="s">
        <v>45</v>
      </c>
      <c r="H44" s="241" t="s">
        <v>48</v>
      </c>
      <c r="I44" s="241" t="s">
        <v>53</v>
      </c>
      <c r="J44" s="241" t="s">
        <v>377</v>
      </c>
      <c r="K44" s="241" t="s">
        <v>208</v>
      </c>
      <c r="L44" s="241" t="s">
        <v>41</v>
      </c>
      <c r="M44" s="243">
        <v>1263.5</v>
      </c>
    </row>
    <row r="45" spans="1:13" ht="13.5" x14ac:dyDescent="0.25">
      <c r="A45" s="241" t="s">
        <v>838</v>
      </c>
      <c r="B45" s="241" t="s">
        <v>738</v>
      </c>
      <c r="C45" s="241" t="s">
        <v>33</v>
      </c>
      <c r="D45" s="242">
        <v>4541</v>
      </c>
      <c r="E45" s="241" t="s">
        <v>720</v>
      </c>
      <c r="F45" s="241" t="s">
        <v>45</v>
      </c>
      <c r="G45" s="241" t="s">
        <v>45</v>
      </c>
      <c r="H45" s="241" t="s">
        <v>48</v>
      </c>
      <c r="I45" s="241" t="s">
        <v>53</v>
      </c>
      <c r="J45" s="241" t="s">
        <v>377</v>
      </c>
      <c r="K45" s="241" t="s">
        <v>222</v>
      </c>
      <c r="L45" s="241" t="s">
        <v>41</v>
      </c>
      <c r="M45" s="243">
        <v>631.79999999999995</v>
      </c>
    </row>
    <row r="46" spans="1:13" ht="13.5" x14ac:dyDescent="0.25">
      <c r="A46" s="241" t="s">
        <v>863</v>
      </c>
      <c r="B46" s="241" t="s">
        <v>728</v>
      </c>
      <c r="C46" s="241" t="s">
        <v>33</v>
      </c>
      <c r="D46" s="242">
        <v>4541</v>
      </c>
      <c r="E46" s="241" t="s">
        <v>720</v>
      </c>
      <c r="F46" s="241" t="s">
        <v>45</v>
      </c>
      <c r="G46" s="241" t="s">
        <v>45</v>
      </c>
      <c r="H46" s="241" t="s">
        <v>48</v>
      </c>
      <c r="I46" s="241" t="s">
        <v>229</v>
      </c>
      <c r="J46" s="241" t="s">
        <v>378</v>
      </c>
      <c r="K46" s="241" t="s">
        <v>210</v>
      </c>
      <c r="L46" s="241" t="s">
        <v>43</v>
      </c>
      <c r="M46" s="243">
        <v>371.8</v>
      </c>
    </row>
    <row r="47" spans="1:13" ht="13.5" x14ac:dyDescent="0.25">
      <c r="A47" s="241" t="s">
        <v>861</v>
      </c>
      <c r="B47" s="241" t="s">
        <v>724</v>
      </c>
      <c r="C47" s="241" t="s">
        <v>33</v>
      </c>
      <c r="D47" s="242">
        <v>4541</v>
      </c>
      <c r="E47" s="241" t="s">
        <v>720</v>
      </c>
      <c r="F47" s="241" t="s">
        <v>45</v>
      </c>
      <c r="G47" s="241" t="s">
        <v>45</v>
      </c>
      <c r="H47" s="241" t="s">
        <v>48</v>
      </c>
      <c r="I47" s="241" t="s">
        <v>229</v>
      </c>
      <c r="J47" s="241" t="s">
        <v>378</v>
      </c>
      <c r="K47" s="241" t="s">
        <v>15</v>
      </c>
      <c r="L47" s="241" t="s">
        <v>43</v>
      </c>
      <c r="M47" s="243">
        <v>260.2</v>
      </c>
    </row>
    <row r="48" spans="1:13" ht="13.5" x14ac:dyDescent="0.25">
      <c r="A48" s="241" t="s">
        <v>866</v>
      </c>
      <c r="B48" s="241" t="s">
        <v>734</v>
      </c>
      <c r="C48" s="241" t="s">
        <v>33</v>
      </c>
      <c r="D48" s="242">
        <v>4541</v>
      </c>
      <c r="E48" s="241" t="s">
        <v>720</v>
      </c>
      <c r="F48" s="241" t="s">
        <v>45</v>
      </c>
      <c r="G48" s="241" t="s">
        <v>45</v>
      </c>
      <c r="H48" s="241" t="s">
        <v>48</v>
      </c>
      <c r="I48" s="241" t="s">
        <v>229</v>
      </c>
      <c r="J48" s="241" t="s">
        <v>378</v>
      </c>
      <c r="K48" s="241" t="s">
        <v>209</v>
      </c>
      <c r="L48" s="241" t="s">
        <v>43</v>
      </c>
      <c r="M48" s="243">
        <v>1161.7</v>
      </c>
    </row>
    <row r="49" spans="1:13" ht="13.5" x14ac:dyDescent="0.25">
      <c r="A49" s="241" t="s">
        <v>867</v>
      </c>
      <c r="B49" s="241" t="s">
        <v>736</v>
      </c>
      <c r="C49" s="241" t="s">
        <v>33</v>
      </c>
      <c r="D49" s="242">
        <v>4541</v>
      </c>
      <c r="E49" s="241" t="s">
        <v>720</v>
      </c>
      <c r="F49" s="241" t="s">
        <v>45</v>
      </c>
      <c r="G49" s="241" t="s">
        <v>45</v>
      </c>
      <c r="H49" s="241" t="s">
        <v>48</v>
      </c>
      <c r="I49" s="241" t="s">
        <v>229</v>
      </c>
      <c r="J49" s="241" t="s">
        <v>378</v>
      </c>
      <c r="K49" s="241" t="s">
        <v>208</v>
      </c>
      <c r="L49" s="241" t="s">
        <v>43</v>
      </c>
      <c r="M49" s="243">
        <v>1742.6</v>
      </c>
    </row>
    <row r="50" spans="1:13" ht="13.5" x14ac:dyDescent="0.25">
      <c r="A50" s="241" t="s">
        <v>859</v>
      </c>
      <c r="B50" s="241" t="s">
        <v>719</v>
      </c>
      <c r="C50" s="241" t="s">
        <v>33</v>
      </c>
      <c r="D50" s="242">
        <v>4541</v>
      </c>
      <c r="E50" s="241" t="s">
        <v>720</v>
      </c>
      <c r="F50" s="241" t="s">
        <v>45</v>
      </c>
      <c r="G50" s="241" t="s">
        <v>45</v>
      </c>
      <c r="H50" s="241" t="s">
        <v>48</v>
      </c>
      <c r="I50" s="241" t="s">
        <v>229</v>
      </c>
      <c r="J50" s="241" t="s">
        <v>378</v>
      </c>
      <c r="K50" s="241" t="s">
        <v>222</v>
      </c>
      <c r="L50" s="241" t="s">
        <v>43</v>
      </c>
      <c r="M50" s="243">
        <v>929.4</v>
      </c>
    </row>
    <row r="51" spans="1:13" ht="13.5" x14ac:dyDescent="0.25">
      <c r="A51" s="241" t="s">
        <v>864</v>
      </c>
      <c r="B51" s="241" t="s">
        <v>730</v>
      </c>
      <c r="C51" s="241" t="s">
        <v>33</v>
      </c>
      <c r="D51" s="242">
        <v>4541</v>
      </c>
      <c r="E51" s="241" t="s">
        <v>720</v>
      </c>
      <c r="F51" s="241" t="s">
        <v>45</v>
      </c>
      <c r="G51" s="241" t="s">
        <v>45</v>
      </c>
      <c r="H51" s="241" t="s">
        <v>48</v>
      </c>
      <c r="I51" s="241" t="s">
        <v>229</v>
      </c>
      <c r="J51" s="241" t="s">
        <v>378</v>
      </c>
      <c r="K51" s="241" t="s">
        <v>210</v>
      </c>
      <c r="L51" s="241" t="s">
        <v>41</v>
      </c>
      <c r="M51" s="243">
        <v>232.3</v>
      </c>
    </row>
    <row r="52" spans="1:13" ht="13.5" x14ac:dyDescent="0.25">
      <c r="A52" s="241" t="s">
        <v>862</v>
      </c>
      <c r="B52" s="241" t="s">
        <v>726</v>
      </c>
      <c r="C52" s="241" t="s">
        <v>33</v>
      </c>
      <c r="D52" s="242">
        <v>4541</v>
      </c>
      <c r="E52" s="241" t="s">
        <v>720</v>
      </c>
      <c r="F52" s="241" t="s">
        <v>45</v>
      </c>
      <c r="G52" s="241" t="s">
        <v>45</v>
      </c>
      <c r="H52" s="241" t="s">
        <v>48</v>
      </c>
      <c r="I52" s="241" t="s">
        <v>229</v>
      </c>
      <c r="J52" s="241" t="s">
        <v>378</v>
      </c>
      <c r="K52" s="241" t="s">
        <v>15</v>
      </c>
      <c r="L52" s="241" t="s">
        <v>41</v>
      </c>
      <c r="M52" s="243">
        <v>162.6</v>
      </c>
    </row>
    <row r="53" spans="1:13" ht="13.5" x14ac:dyDescent="0.25">
      <c r="A53" s="241" t="s">
        <v>860</v>
      </c>
      <c r="B53" s="241" t="s">
        <v>722</v>
      </c>
      <c r="C53" s="241" t="s">
        <v>33</v>
      </c>
      <c r="D53" s="242">
        <v>4541</v>
      </c>
      <c r="E53" s="241" t="s">
        <v>720</v>
      </c>
      <c r="F53" s="241" t="s">
        <v>45</v>
      </c>
      <c r="G53" s="241" t="s">
        <v>45</v>
      </c>
      <c r="H53" s="241" t="s">
        <v>48</v>
      </c>
      <c r="I53" s="241" t="s">
        <v>229</v>
      </c>
      <c r="J53" s="241" t="s">
        <v>378</v>
      </c>
      <c r="K53" s="241" t="s">
        <v>209</v>
      </c>
      <c r="L53" s="241" t="s">
        <v>41</v>
      </c>
      <c r="M53" s="243">
        <v>697</v>
      </c>
    </row>
    <row r="54" spans="1:13" ht="13.5" x14ac:dyDescent="0.25">
      <c r="A54" s="241" t="s">
        <v>865</v>
      </c>
      <c r="B54" s="241" t="s">
        <v>732</v>
      </c>
      <c r="C54" s="241" t="s">
        <v>33</v>
      </c>
      <c r="D54" s="242">
        <v>4541</v>
      </c>
      <c r="E54" s="241" t="s">
        <v>720</v>
      </c>
      <c r="F54" s="241" t="s">
        <v>45</v>
      </c>
      <c r="G54" s="241" t="s">
        <v>45</v>
      </c>
      <c r="H54" s="241" t="s">
        <v>48</v>
      </c>
      <c r="I54" s="241" t="s">
        <v>229</v>
      </c>
      <c r="J54" s="241" t="s">
        <v>378</v>
      </c>
      <c r="K54" s="241" t="s">
        <v>208</v>
      </c>
      <c r="L54" s="241" t="s">
        <v>41</v>
      </c>
      <c r="M54" s="243">
        <v>1161.7</v>
      </c>
    </row>
    <row r="55" spans="1:13" ht="13.5" x14ac:dyDescent="0.25">
      <c r="A55" s="241" t="s">
        <v>868</v>
      </c>
      <c r="B55" s="241" t="s">
        <v>738</v>
      </c>
      <c r="C55" s="241" t="s">
        <v>33</v>
      </c>
      <c r="D55" s="242">
        <v>4541</v>
      </c>
      <c r="E55" s="241" t="s">
        <v>720</v>
      </c>
      <c r="F55" s="241" t="s">
        <v>45</v>
      </c>
      <c r="G55" s="241" t="s">
        <v>45</v>
      </c>
      <c r="H55" s="241" t="s">
        <v>48</v>
      </c>
      <c r="I55" s="241" t="s">
        <v>229</v>
      </c>
      <c r="J55" s="241" t="s">
        <v>378</v>
      </c>
      <c r="K55" s="241" t="s">
        <v>222</v>
      </c>
      <c r="L55" s="241" t="s">
        <v>41</v>
      </c>
      <c r="M55" s="243">
        <v>580.9</v>
      </c>
    </row>
    <row r="56" spans="1:13" ht="13.5" x14ac:dyDescent="0.25">
      <c r="A56" s="241" t="s">
        <v>893</v>
      </c>
      <c r="B56" s="241" t="s">
        <v>728</v>
      </c>
      <c r="C56" s="241" t="s">
        <v>33</v>
      </c>
      <c r="D56" s="242">
        <v>4541</v>
      </c>
      <c r="E56" s="241" t="s">
        <v>720</v>
      </c>
      <c r="F56" s="241" t="s">
        <v>45</v>
      </c>
      <c r="G56" s="241" t="s">
        <v>45</v>
      </c>
      <c r="H56" s="241" t="s">
        <v>48</v>
      </c>
      <c r="I56" s="241" t="s">
        <v>55</v>
      </c>
      <c r="J56" s="241" t="s">
        <v>379</v>
      </c>
      <c r="K56" s="241" t="s">
        <v>210</v>
      </c>
      <c r="L56" s="241" t="s">
        <v>43</v>
      </c>
      <c r="M56" s="243">
        <v>340.6</v>
      </c>
    </row>
    <row r="57" spans="1:13" ht="13.5" x14ac:dyDescent="0.25">
      <c r="A57" s="241" t="s">
        <v>891</v>
      </c>
      <c r="B57" s="241" t="s">
        <v>724</v>
      </c>
      <c r="C57" s="241" t="s">
        <v>33</v>
      </c>
      <c r="D57" s="242">
        <v>4541</v>
      </c>
      <c r="E57" s="241" t="s">
        <v>720</v>
      </c>
      <c r="F57" s="241" t="s">
        <v>45</v>
      </c>
      <c r="G57" s="241" t="s">
        <v>45</v>
      </c>
      <c r="H57" s="241" t="s">
        <v>48</v>
      </c>
      <c r="I57" s="241" t="s">
        <v>55</v>
      </c>
      <c r="J57" s="241" t="s">
        <v>379</v>
      </c>
      <c r="K57" s="241" t="s">
        <v>15</v>
      </c>
      <c r="L57" s="241" t="s">
        <v>43</v>
      </c>
      <c r="M57" s="243">
        <v>238.4</v>
      </c>
    </row>
    <row r="58" spans="1:13" ht="13.5" x14ac:dyDescent="0.25">
      <c r="A58" s="241" t="s">
        <v>896</v>
      </c>
      <c r="B58" s="241" t="s">
        <v>734</v>
      </c>
      <c r="C58" s="241" t="s">
        <v>33</v>
      </c>
      <c r="D58" s="242">
        <v>4541</v>
      </c>
      <c r="E58" s="241" t="s">
        <v>720</v>
      </c>
      <c r="F58" s="241" t="s">
        <v>45</v>
      </c>
      <c r="G58" s="241" t="s">
        <v>45</v>
      </c>
      <c r="H58" s="241" t="s">
        <v>48</v>
      </c>
      <c r="I58" s="241" t="s">
        <v>55</v>
      </c>
      <c r="J58" s="241" t="s">
        <v>379</v>
      </c>
      <c r="K58" s="241" t="s">
        <v>209</v>
      </c>
      <c r="L58" s="241" t="s">
        <v>43</v>
      </c>
      <c r="M58" s="243">
        <v>1064.5</v>
      </c>
    </row>
    <row r="59" spans="1:13" ht="13.5" x14ac:dyDescent="0.25">
      <c r="A59" s="241" t="s">
        <v>897</v>
      </c>
      <c r="B59" s="241" t="s">
        <v>736</v>
      </c>
      <c r="C59" s="241" t="s">
        <v>33</v>
      </c>
      <c r="D59" s="242">
        <v>4541</v>
      </c>
      <c r="E59" s="241" t="s">
        <v>720</v>
      </c>
      <c r="F59" s="241" t="s">
        <v>45</v>
      </c>
      <c r="G59" s="241" t="s">
        <v>45</v>
      </c>
      <c r="H59" s="241" t="s">
        <v>48</v>
      </c>
      <c r="I59" s="241" t="s">
        <v>55</v>
      </c>
      <c r="J59" s="241" t="s">
        <v>379</v>
      </c>
      <c r="K59" s="241" t="s">
        <v>208</v>
      </c>
      <c r="L59" s="241" t="s">
        <v>43</v>
      </c>
      <c r="M59" s="243">
        <v>1596.7</v>
      </c>
    </row>
    <row r="60" spans="1:13" ht="13.5" x14ac:dyDescent="0.25">
      <c r="A60" s="241" t="s">
        <v>889</v>
      </c>
      <c r="B60" s="241" t="s">
        <v>719</v>
      </c>
      <c r="C60" s="241" t="s">
        <v>33</v>
      </c>
      <c r="D60" s="242">
        <v>4541</v>
      </c>
      <c r="E60" s="241" t="s">
        <v>720</v>
      </c>
      <c r="F60" s="241" t="s">
        <v>45</v>
      </c>
      <c r="G60" s="241" t="s">
        <v>45</v>
      </c>
      <c r="H60" s="241" t="s">
        <v>48</v>
      </c>
      <c r="I60" s="241" t="s">
        <v>55</v>
      </c>
      <c r="J60" s="241" t="s">
        <v>379</v>
      </c>
      <c r="K60" s="241" t="s">
        <v>222</v>
      </c>
      <c r="L60" s="241" t="s">
        <v>43</v>
      </c>
      <c r="M60" s="243">
        <v>851.6</v>
      </c>
    </row>
    <row r="61" spans="1:13" ht="13.5" x14ac:dyDescent="0.25">
      <c r="A61" s="241" t="s">
        <v>894</v>
      </c>
      <c r="B61" s="241" t="s">
        <v>730</v>
      </c>
      <c r="C61" s="241" t="s">
        <v>33</v>
      </c>
      <c r="D61" s="242">
        <v>4541</v>
      </c>
      <c r="E61" s="241" t="s">
        <v>720</v>
      </c>
      <c r="F61" s="241" t="s">
        <v>45</v>
      </c>
      <c r="G61" s="241" t="s">
        <v>45</v>
      </c>
      <c r="H61" s="241" t="s">
        <v>48</v>
      </c>
      <c r="I61" s="241" t="s">
        <v>55</v>
      </c>
      <c r="J61" s="241" t="s">
        <v>379</v>
      </c>
      <c r="K61" s="241" t="s">
        <v>210</v>
      </c>
      <c r="L61" s="241" t="s">
        <v>41</v>
      </c>
      <c r="M61" s="243">
        <v>212.9</v>
      </c>
    </row>
    <row r="62" spans="1:13" ht="13.5" x14ac:dyDescent="0.25">
      <c r="A62" s="241" t="s">
        <v>892</v>
      </c>
      <c r="B62" s="241" t="s">
        <v>726</v>
      </c>
      <c r="C62" s="241" t="s">
        <v>33</v>
      </c>
      <c r="D62" s="242">
        <v>4541</v>
      </c>
      <c r="E62" s="241" t="s">
        <v>720</v>
      </c>
      <c r="F62" s="241" t="s">
        <v>45</v>
      </c>
      <c r="G62" s="241" t="s">
        <v>45</v>
      </c>
      <c r="H62" s="241" t="s">
        <v>48</v>
      </c>
      <c r="I62" s="241" t="s">
        <v>55</v>
      </c>
      <c r="J62" s="241" t="s">
        <v>379</v>
      </c>
      <c r="K62" s="241" t="s">
        <v>15</v>
      </c>
      <c r="L62" s="241" t="s">
        <v>41</v>
      </c>
      <c r="M62" s="243">
        <v>149</v>
      </c>
    </row>
    <row r="63" spans="1:13" ht="13.5" x14ac:dyDescent="0.25">
      <c r="A63" s="241" t="s">
        <v>890</v>
      </c>
      <c r="B63" s="241" t="s">
        <v>722</v>
      </c>
      <c r="C63" s="241" t="s">
        <v>33</v>
      </c>
      <c r="D63" s="242">
        <v>4541</v>
      </c>
      <c r="E63" s="241" t="s">
        <v>720</v>
      </c>
      <c r="F63" s="241" t="s">
        <v>45</v>
      </c>
      <c r="G63" s="241" t="s">
        <v>45</v>
      </c>
      <c r="H63" s="241" t="s">
        <v>48</v>
      </c>
      <c r="I63" s="241" t="s">
        <v>55</v>
      </c>
      <c r="J63" s="241" t="s">
        <v>379</v>
      </c>
      <c r="K63" s="241" t="s">
        <v>209</v>
      </c>
      <c r="L63" s="241" t="s">
        <v>41</v>
      </c>
      <c r="M63" s="243">
        <v>638.70000000000005</v>
      </c>
    </row>
    <row r="64" spans="1:13" ht="13.5" x14ac:dyDescent="0.25">
      <c r="A64" s="241" t="s">
        <v>895</v>
      </c>
      <c r="B64" s="241" t="s">
        <v>732</v>
      </c>
      <c r="C64" s="241" t="s">
        <v>33</v>
      </c>
      <c r="D64" s="242">
        <v>4541</v>
      </c>
      <c r="E64" s="241" t="s">
        <v>720</v>
      </c>
      <c r="F64" s="241" t="s">
        <v>45</v>
      </c>
      <c r="G64" s="241" t="s">
        <v>45</v>
      </c>
      <c r="H64" s="241" t="s">
        <v>48</v>
      </c>
      <c r="I64" s="241" t="s">
        <v>55</v>
      </c>
      <c r="J64" s="241" t="s">
        <v>379</v>
      </c>
      <c r="K64" s="241" t="s">
        <v>208</v>
      </c>
      <c r="L64" s="241" t="s">
        <v>41</v>
      </c>
      <c r="M64" s="243">
        <v>1064.5</v>
      </c>
    </row>
    <row r="65" spans="1:13" ht="13.5" x14ac:dyDescent="0.25">
      <c r="A65" s="241" t="s">
        <v>898</v>
      </c>
      <c r="B65" s="241" t="s">
        <v>738</v>
      </c>
      <c r="C65" s="241" t="s">
        <v>33</v>
      </c>
      <c r="D65" s="242">
        <v>4541</v>
      </c>
      <c r="E65" s="241" t="s">
        <v>720</v>
      </c>
      <c r="F65" s="241" t="s">
        <v>45</v>
      </c>
      <c r="G65" s="241" t="s">
        <v>45</v>
      </c>
      <c r="H65" s="241" t="s">
        <v>48</v>
      </c>
      <c r="I65" s="241" t="s">
        <v>55</v>
      </c>
      <c r="J65" s="241" t="s">
        <v>379</v>
      </c>
      <c r="K65" s="241" t="s">
        <v>222</v>
      </c>
      <c r="L65" s="241" t="s">
        <v>41</v>
      </c>
      <c r="M65" s="243">
        <v>532.20000000000005</v>
      </c>
    </row>
    <row r="66" spans="1:13" ht="13.5" x14ac:dyDescent="0.25">
      <c r="A66" s="241" t="s">
        <v>923</v>
      </c>
      <c r="B66" s="241" t="s">
        <v>728</v>
      </c>
      <c r="C66" s="241" t="s">
        <v>33</v>
      </c>
      <c r="D66" s="242">
        <v>4541</v>
      </c>
      <c r="E66" s="241" t="s">
        <v>720</v>
      </c>
      <c r="F66" s="241" t="s">
        <v>45</v>
      </c>
      <c r="G66" s="241" t="s">
        <v>45</v>
      </c>
      <c r="H66" s="241" t="s">
        <v>48</v>
      </c>
      <c r="I66" s="241" t="s">
        <v>57</v>
      </c>
      <c r="J66" s="241" t="s">
        <v>380</v>
      </c>
      <c r="K66" s="241" t="s">
        <v>210</v>
      </c>
      <c r="L66" s="241" t="s">
        <v>43</v>
      </c>
      <c r="M66" s="243">
        <v>309.60000000000002</v>
      </c>
    </row>
    <row r="67" spans="1:13" ht="13.5" x14ac:dyDescent="0.25">
      <c r="A67" s="241" t="s">
        <v>921</v>
      </c>
      <c r="B67" s="241" t="s">
        <v>724</v>
      </c>
      <c r="C67" s="241" t="s">
        <v>33</v>
      </c>
      <c r="D67" s="242">
        <v>4541</v>
      </c>
      <c r="E67" s="241" t="s">
        <v>720</v>
      </c>
      <c r="F67" s="241" t="s">
        <v>45</v>
      </c>
      <c r="G67" s="241" t="s">
        <v>45</v>
      </c>
      <c r="H67" s="241" t="s">
        <v>48</v>
      </c>
      <c r="I67" s="241" t="s">
        <v>57</v>
      </c>
      <c r="J67" s="241" t="s">
        <v>380</v>
      </c>
      <c r="K67" s="241" t="s">
        <v>15</v>
      </c>
      <c r="L67" s="241" t="s">
        <v>43</v>
      </c>
      <c r="M67" s="243">
        <v>216.7</v>
      </c>
    </row>
    <row r="68" spans="1:13" ht="13.5" x14ac:dyDescent="0.25">
      <c r="A68" s="241" t="s">
        <v>926</v>
      </c>
      <c r="B68" s="241" t="s">
        <v>734</v>
      </c>
      <c r="C68" s="241" t="s">
        <v>33</v>
      </c>
      <c r="D68" s="242">
        <v>4541</v>
      </c>
      <c r="E68" s="241" t="s">
        <v>720</v>
      </c>
      <c r="F68" s="241" t="s">
        <v>45</v>
      </c>
      <c r="G68" s="241" t="s">
        <v>45</v>
      </c>
      <c r="H68" s="241" t="s">
        <v>48</v>
      </c>
      <c r="I68" s="241" t="s">
        <v>57</v>
      </c>
      <c r="J68" s="241" t="s">
        <v>380</v>
      </c>
      <c r="K68" s="241" t="s">
        <v>209</v>
      </c>
      <c r="L68" s="241" t="s">
        <v>43</v>
      </c>
      <c r="M68" s="243">
        <v>967.4</v>
      </c>
    </row>
    <row r="69" spans="1:13" ht="13.5" x14ac:dyDescent="0.25">
      <c r="A69" s="241" t="s">
        <v>927</v>
      </c>
      <c r="B69" s="241" t="s">
        <v>736</v>
      </c>
      <c r="C69" s="241" t="s">
        <v>33</v>
      </c>
      <c r="D69" s="242">
        <v>4541</v>
      </c>
      <c r="E69" s="241" t="s">
        <v>720</v>
      </c>
      <c r="F69" s="241" t="s">
        <v>45</v>
      </c>
      <c r="G69" s="241" t="s">
        <v>45</v>
      </c>
      <c r="H69" s="241" t="s">
        <v>48</v>
      </c>
      <c r="I69" s="241" t="s">
        <v>57</v>
      </c>
      <c r="J69" s="241" t="s">
        <v>380</v>
      </c>
      <c r="K69" s="241" t="s">
        <v>208</v>
      </c>
      <c r="L69" s="241" t="s">
        <v>43</v>
      </c>
      <c r="M69" s="243">
        <v>1451.1</v>
      </c>
    </row>
    <row r="70" spans="1:13" ht="13.5" x14ac:dyDescent="0.25">
      <c r="A70" s="241" t="s">
        <v>919</v>
      </c>
      <c r="B70" s="241" t="s">
        <v>719</v>
      </c>
      <c r="C70" s="241" t="s">
        <v>33</v>
      </c>
      <c r="D70" s="242">
        <v>4541</v>
      </c>
      <c r="E70" s="241" t="s">
        <v>720</v>
      </c>
      <c r="F70" s="241" t="s">
        <v>45</v>
      </c>
      <c r="G70" s="241" t="s">
        <v>45</v>
      </c>
      <c r="H70" s="241" t="s">
        <v>48</v>
      </c>
      <c r="I70" s="241" t="s">
        <v>57</v>
      </c>
      <c r="J70" s="241" t="s">
        <v>380</v>
      </c>
      <c r="K70" s="241" t="s">
        <v>222</v>
      </c>
      <c r="L70" s="241" t="s">
        <v>43</v>
      </c>
      <c r="M70" s="243">
        <v>773.9</v>
      </c>
    </row>
    <row r="71" spans="1:13" ht="13.5" x14ac:dyDescent="0.25">
      <c r="A71" s="241" t="s">
        <v>924</v>
      </c>
      <c r="B71" s="241" t="s">
        <v>730</v>
      </c>
      <c r="C71" s="241" t="s">
        <v>33</v>
      </c>
      <c r="D71" s="242">
        <v>4541</v>
      </c>
      <c r="E71" s="241" t="s">
        <v>720</v>
      </c>
      <c r="F71" s="241" t="s">
        <v>45</v>
      </c>
      <c r="G71" s="241" t="s">
        <v>45</v>
      </c>
      <c r="H71" s="241" t="s">
        <v>48</v>
      </c>
      <c r="I71" s="241" t="s">
        <v>57</v>
      </c>
      <c r="J71" s="241" t="s">
        <v>380</v>
      </c>
      <c r="K71" s="241" t="s">
        <v>210</v>
      </c>
      <c r="L71" s="241" t="s">
        <v>41</v>
      </c>
      <c r="M71" s="243">
        <v>193.5</v>
      </c>
    </row>
    <row r="72" spans="1:13" ht="13.5" x14ac:dyDescent="0.25">
      <c r="A72" s="241" t="s">
        <v>922</v>
      </c>
      <c r="B72" s="241" t="s">
        <v>726</v>
      </c>
      <c r="C72" s="241" t="s">
        <v>33</v>
      </c>
      <c r="D72" s="242">
        <v>4541</v>
      </c>
      <c r="E72" s="241" t="s">
        <v>720</v>
      </c>
      <c r="F72" s="241" t="s">
        <v>45</v>
      </c>
      <c r="G72" s="241" t="s">
        <v>45</v>
      </c>
      <c r="H72" s="241" t="s">
        <v>48</v>
      </c>
      <c r="I72" s="241" t="s">
        <v>57</v>
      </c>
      <c r="J72" s="241" t="s">
        <v>380</v>
      </c>
      <c r="K72" s="241" t="s">
        <v>15</v>
      </c>
      <c r="L72" s="241" t="s">
        <v>41</v>
      </c>
      <c r="M72" s="243">
        <v>135.4</v>
      </c>
    </row>
    <row r="73" spans="1:13" ht="13.5" x14ac:dyDescent="0.25">
      <c r="A73" s="241" t="s">
        <v>920</v>
      </c>
      <c r="B73" s="241" t="s">
        <v>722</v>
      </c>
      <c r="C73" s="241" t="s">
        <v>33</v>
      </c>
      <c r="D73" s="242">
        <v>4541</v>
      </c>
      <c r="E73" s="241" t="s">
        <v>720</v>
      </c>
      <c r="F73" s="241" t="s">
        <v>45</v>
      </c>
      <c r="G73" s="241" t="s">
        <v>45</v>
      </c>
      <c r="H73" s="241" t="s">
        <v>48</v>
      </c>
      <c r="I73" s="241" t="s">
        <v>57</v>
      </c>
      <c r="J73" s="241" t="s">
        <v>380</v>
      </c>
      <c r="K73" s="241" t="s">
        <v>209</v>
      </c>
      <c r="L73" s="241" t="s">
        <v>41</v>
      </c>
      <c r="M73" s="243">
        <v>580.4</v>
      </c>
    </row>
    <row r="74" spans="1:13" ht="13.5" x14ac:dyDescent="0.25">
      <c r="A74" s="241" t="s">
        <v>925</v>
      </c>
      <c r="B74" s="241" t="s">
        <v>732</v>
      </c>
      <c r="C74" s="241" t="s">
        <v>33</v>
      </c>
      <c r="D74" s="242">
        <v>4541</v>
      </c>
      <c r="E74" s="241" t="s">
        <v>720</v>
      </c>
      <c r="F74" s="241" t="s">
        <v>45</v>
      </c>
      <c r="G74" s="241" t="s">
        <v>45</v>
      </c>
      <c r="H74" s="241" t="s">
        <v>48</v>
      </c>
      <c r="I74" s="241" t="s">
        <v>57</v>
      </c>
      <c r="J74" s="241" t="s">
        <v>380</v>
      </c>
      <c r="K74" s="241" t="s">
        <v>208</v>
      </c>
      <c r="L74" s="241" t="s">
        <v>41</v>
      </c>
      <c r="M74" s="243">
        <v>967.4</v>
      </c>
    </row>
    <row r="75" spans="1:13" ht="13.5" x14ac:dyDescent="0.25">
      <c r="A75" s="241" t="s">
        <v>928</v>
      </c>
      <c r="B75" s="241" t="s">
        <v>738</v>
      </c>
      <c r="C75" s="241" t="s">
        <v>33</v>
      </c>
      <c r="D75" s="242">
        <v>4541</v>
      </c>
      <c r="E75" s="241" t="s">
        <v>720</v>
      </c>
      <c r="F75" s="241" t="s">
        <v>45</v>
      </c>
      <c r="G75" s="241" t="s">
        <v>45</v>
      </c>
      <c r="H75" s="241" t="s">
        <v>48</v>
      </c>
      <c r="I75" s="241" t="s">
        <v>57</v>
      </c>
      <c r="J75" s="241" t="s">
        <v>380</v>
      </c>
      <c r="K75" s="241" t="s">
        <v>222</v>
      </c>
      <c r="L75" s="241" t="s">
        <v>41</v>
      </c>
      <c r="M75" s="243">
        <v>483.7</v>
      </c>
    </row>
    <row r="76" spans="1:13" ht="13.5" x14ac:dyDescent="0.25">
      <c r="A76" s="241" t="s">
        <v>953</v>
      </c>
      <c r="B76" s="241" t="s">
        <v>728</v>
      </c>
      <c r="C76" s="241" t="s">
        <v>33</v>
      </c>
      <c r="D76" s="242">
        <v>4541</v>
      </c>
      <c r="E76" s="241" t="s">
        <v>720</v>
      </c>
      <c r="F76" s="241" t="s">
        <v>45</v>
      </c>
      <c r="G76" s="241" t="s">
        <v>45</v>
      </c>
      <c r="H76" s="241" t="s">
        <v>48</v>
      </c>
      <c r="I76" s="241" t="s">
        <v>231</v>
      </c>
      <c r="J76" s="241" t="s">
        <v>381</v>
      </c>
      <c r="K76" s="241" t="s">
        <v>210</v>
      </c>
      <c r="L76" s="241" t="s">
        <v>43</v>
      </c>
      <c r="M76" s="243">
        <v>278</v>
      </c>
    </row>
    <row r="77" spans="1:13" ht="13.5" x14ac:dyDescent="0.25">
      <c r="A77" s="241" t="s">
        <v>951</v>
      </c>
      <c r="B77" s="241" t="s">
        <v>724</v>
      </c>
      <c r="C77" s="241" t="s">
        <v>33</v>
      </c>
      <c r="D77" s="242">
        <v>4541</v>
      </c>
      <c r="E77" s="241" t="s">
        <v>720</v>
      </c>
      <c r="F77" s="241" t="s">
        <v>45</v>
      </c>
      <c r="G77" s="241" t="s">
        <v>45</v>
      </c>
      <c r="H77" s="241" t="s">
        <v>48</v>
      </c>
      <c r="I77" s="241" t="s">
        <v>231</v>
      </c>
      <c r="J77" s="241" t="s">
        <v>381</v>
      </c>
      <c r="K77" s="241" t="s">
        <v>15</v>
      </c>
      <c r="L77" s="241" t="s">
        <v>43</v>
      </c>
      <c r="M77" s="243">
        <v>194.6</v>
      </c>
    </row>
    <row r="78" spans="1:13" ht="13.5" x14ac:dyDescent="0.25">
      <c r="A78" s="241" t="s">
        <v>956</v>
      </c>
      <c r="B78" s="241" t="s">
        <v>734</v>
      </c>
      <c r="C78" s="241" t="s">
        <v>33</v>
      </c>
      <c r="D78" s="242">
        <v>4541</v>
      </c>
      <c r="E78" s="241" t="s">
        <v>720</v>
      </c>
      <c r="F78" s="241" t="s">
        <v>45</v>
      </c>
      <c r="G78" s="241" t="s">
        <v>45</v>
      </c>
      <c r="H78" s="241" t="s">
        <v>48</v>
      </c>
      <c r="I78" s="241" t="s">
        <v>231</v>
      </c>
      <c r="J78" s="241" t="s">
        <v>381</v>
      </c>
      <c r="K78" s="241" t="s">
        <v>209</v>
      </c>
      <c r="L78" s="241" t="s">
        <v>43</v>
      </c>
      <c r="M78" s="243">
        <v>868.6</v>
      </c>
    </row>
    <row r="79" spans="1:13" ht="13.5" x14ac:dyDescent="0.25">
      <c r="A79" s="241" t="s">
        <v>957</v>
      </c>
      <c r="B79" s="241" t="s">
        <v>736</v>
      </c>
      <c r="C79" s="241" t="s">
        <v>33</v>
      </c>
      <c r="D79" s="242">
        <v>4541</v>
      </c>
      <c r="E79" s="241" t="s">
        <v>720</v>
      </c>
      <c r="F79" s="241" t="s">
        <v>45</v>
      </c>
      <c r="G79" s="241" t="s">
        <v>45</v>
      </c>
      <c r="H79" s="241" t="s">
        <v>48</v>
      </c>
      <c r="I79" s="241" t="s">
        <v>231</v>
      </c>
      <c r="J79" s="241" t="s">
        <v>381</v>
      </c>
      <c r="K79" s="241" t="s">
        <v>208</v>
      </c>
      <c r="L79" s="241" t="s">
        <v>43</v>
      </c>
      <c r="M79" s="243">
        <v>1302.9000000000001</v>
      </c>
    </row>
    <row r="80" spans="1:13" ht="13.5" x14ac:dyDescent="0.25">
      <c r="A80" s="241" t="s">
        <v>949</v>
      </c>
      <c r="B80" s="241" t="s">
        <v>719</v>
      </c>
      <c r="C80" s="241" t="s">
        <v>33</v>
      </c>
      <c r="D80" s="242">
        <v>4541</v>
      </c>
      <c r="E80" s="241" t="s">
        <v>720</v>
      </c>
      <c r="F80" s="241" t="s">
        <v>45</v>
      </c>
      <c r="G80" s="241" t="s">
        <v>45</v>
      </c>
      <c r="H80" s="241" t="s">
        <v>48</v>
      </c>
      <c r="I80" s="241" t="s">
        <v>231</v>
      </c>
      <c r="J80" s="241" t="s">
        <v>381</v>
      </c>
      <c r="K80" s="241" t="s">
        <v>222</v>
      </c>
      <c r="L80" s="241" t="s">
        <v>43</v>
      </c>
      <c r="M80" s="243">
        <v>694.9</v>
      </c>
    </row>
    <row r="81" spans="1:13" ht="13.5" x14ac:dyDescent="0.25">
      <c r="A81" s="241" t="s">
        <v>954</v>
      </c>
      <c r="B81" s="241" t="s">
        <v>730</v>
      </c>
      <c r="C81" s="241" t="s">
        <v>33</v>
      </c>
      <c r="D81" s="242">
        <v>4541</v>
      </c>
      <c r="E81" s="241" t="s">
        <v>720</v>
      </c>
      <c r="F81" s="241" t="s">
        <v>45</v>
      </c>
      <c r="G81" s="241" t="s">
        <v>45</v>
      </c>
      <c r="H81" s="241" t="s">
        <v>48</v>
      </c>
      <c r="I81" s="241" t="s">
        <v>231</v>
      </c>
      <c r="J81" s="241" t="s">
        <v>381</v>
      </c>
      <c r="K81" s="241" t="s">
        <v>210</v>
      </c>
      <c r="L81" s="241" t="s">
        <v>41</v>
      </c>
      <c r="M81" s="243">
        <v>173.7</v>
      </c>
    </row>
    <row r="82" spans="1:13" ht="13.5" x14ac:dyDescent="0.25">
      <c r="A82" s="241" t="s">
        <v>952</v>
      </c>
      <c r="B82" s="241" t="s">
        <v>726</v>
      </c>
      <c r="C82" s="241" t="s">
        <v>33</v>
      </c>
      <c r="D82" s="242">
        <v>4541</v>
      </c>
      <c r="E82" s="241" t="s">
        <v>720</v>
      </c>
      <c r="F82" s="241" t="s">
        <v>45</v>
      </c>
      <c r="G82" s="241" t="s">
        <v>45</v>
      </c>
      <c r="H82" s="241" t="s">
        <v>48</v>
      </c>
      <c r="I82" s="241" t="s">
        <v>231</v>
      </c>
      <c r="J82" s="241" t="s">
        <v>381</v>
      </c>
      <c r="K82" s="241" t="s">
        <v>15</v>
      </c>
      <c r="L82" s="241" t="s">
        <v>41</v>
      </c>
      <c r="M82" s="243">
        <v>121.6</v>
      </c>
    </row>
    <row r="83" spans="1:13" ht="13.5" x14ac:dyDescent="0.25">
      <c r="A83" s="241" t="s">
        <v>950</v>
      </c>
      <c r="B83" s="241" t="s">
        <v>722</v>
      </c>
      <c r="C83" s="241" t="s">
        <v>33</v>
      </c>
      <c r="D83" s="242">
        <v>4541</v>
      </c>
      <c r="E83" s="241" t="s">
        <v>720</v>
      </c>
      <c r="F83" s="241" t="s">
        <v>45</v>
      </c>
      <c r="G83" s="241" t="s">
        <v>45</v>
      </c>
      <c r="H83" s="241" t="s">
        <v>48</v>
      </c>
      <c r="I83" s="241" t="s">
        <v>231</v>
      </c>
      <c r="J83" s="241" t="s">
        <v>381</v>
      </c>
      <c r="K83" s="241" t="s">
        <v>209</v>
      </c>
      <c r="L83" s="241" t="s">
        <v>41</v>
      </c>
      <c r="M83" s="243">
        <v>521.20000000000005</v>
      </c>
    </row>
    <row r="84" spans="1:13" ht="13.5" x14ac:dyDescent="0.25">
      <c r="A84" s="241" t="s">
        <v>955</v>
      </c>
      <c r="B84" s="241" t="s">
        <v>732</v>
      </c>
      <c r="C84" s="241" t="s">
        <v>33</v>
      </c>
      <c r="D84" s="242">
        <v>4541</v>
      </c>
      <c r="E84" s="241" t="s">
        <v>720</v>
      </c>
      <c r="F84" s="241" t="s">
        <v>45</v>
      </c>
      <c r="G84" s="241" t="s">
        <v>45</v>
      </c>
      <c r="H84" s="241" t="s">
        <v>48</v>
      </c>
      <c r="I84" s="241" t="s">
        <v>231</v>
      </c>
      <c r="J84" s="241" t="s">
        <v>381</v>
      </c>
      <c r="K84" s="241" t="s">
        <v>208</v>
      </c>
      <c r="L84" s="241" t="s">
        <v>41</v>
      </c>
      <c r="M84" s="243">
        <v>868.6</v>
      </c>
    </row>
    <row r="85" spans="1:13" ht="13.5" x14ac:dyDescent="0.25">
      <c r="A85" s="241" t="s">
        <v>958</v>
      </c>
      <c r="B85" s="241" t="s">
        <v>738</v>
      </c>
      <c r="C85" s="241" t="s">
        <v>33</v>
      </c>
      <c r="D85" s="242">
        <v>4541</v>
      </c>
      <c r="E85" s="241" t="s">
        <v>720</v>
      </c>
      <c r="F85" s="241" t="s">
        <v>45</v>
      </c>
      <c r="G85" s="241" t="s">
        <v>45</v>
      </c>
      <c r="H85" s="241" t="s">
        <v>48</v>
      </c>
      <c r="I85" s="241" t="s">
        <v>231</v>
      </c>
      <c r="J85" s="241" t="s">
        <v>381</v>
      </c>
      <c r="K85" s="241" t="s">
        <v>222</v>
      </c>
      <c r="L85" s="241" t="s">
        <v>41</v>
      </c>
      <c r="M85" s="243">
        <v>434.3</v>
      </c>
    </row>
    <row r="86" spans="1:13" ht="13.5" x14ac:dyDescent="0.25">
      <c r="A86" s="241" t="s">
        <v>471</v>
      </c>
      <c r="B86" s="241" t="s">
        <v>472</v>
      </c>
      <c r="C86" s="241" t="s">
        <v>255</v>
      </c>
      <c r="D86" s="242">
        <v>4561</v>
      </c>
      <c r="E86" s="241" t="s">
        <v>466</v>
      </c>
      <c r="F86" s="241" t="s">
        <v>47</v>
      </c>
      <c r="G86" s="241" t="s">
        <v>250</v>
      </c>
      <c r="H86" s="241" t="s">
        <v>48</v>
      </c>
      <c r="I86" s="241" t="s">
        <v>49</v>
      </c>
      <c r="J86" s="241" t="s">
        <v>50</v>
      </c>
      <c r="K86" s="241" t="s">
        <v>210</v>
      </c>
      <c r="L86" s="241" t="s">
        <v>43</v>
      </c>
      <c r="M86" s="243">
        <v>552.79999999999995</v>
      </c>
    </row>
    <row r="87" spans="1:13" ht="13.5" x14ac:dyDescent="0.25">
      <c r="A87" s="241" t="s">
        <v>467</v>
      </c>
      <c r="B87" s="241" t="s">
        <v>468</v>
      </c>
      <c r="C87" s="241" t="s">
        <v>255</v>
      </c>
      <c r="D87" s="242">
        <v>4561</v>
      </c>
      <c r="E87" s="241" t="s">
        <v>466</v>
      </c>
      <c r="F87" s="241" t="s">
        <v>47</v>
      </c>
      <c r="G87" s="241" t="s">
        <v>250</v>
      </c>
      <c r="H87" s="241" t="s">
        <v>48</v>
      </c>
      <c r="I87" s="241" t="s">
        <v>49</v>
      </c>
      <c r="J87" s="241" t="s">
        <v>50</v>
      </c>
      <c r="K87" s="241" t="s">
        <v>15</v>
      </c>
      <c r="L87" s="241" t="s">
        <v>43</v>
      </c>
      <c r="M87" s="243">
        <v>386.9</v>
      </c>
    </row>
    <row r="88" spans="1:13" ht="13.5" x14ac:dyDescent="0.25">
      <c r="A88" s="241" t="s">
        <v>475</v>
      </c>
      <c r="B88" s="241" t="s">
        <v>476</v>
      </c>
      <c r="C88" s="241" t="s">
        <v>255</v>
      </c>
      <c r="D88" s="242">
        <v>4561</v>
      </c>
      <c r="E88" s="241" t="s">
        <v>466</v>
      </c>
      <c r="F88" s="241" t="s">
        <v>47</v>
      </c>
      <c r="G88" s="241" t="s">
        <v>250</v>
      </c>
      <c r="H88" s="241" t="s">
        <v>48</v>
      </c>
      <c r="I88" s="241" t="s">
        <v>49</v>
      </c>
      <c r="J88" s="241" t="s">
        <v>50</v>
      </c>
      <c r="K88" s="241" t="s">
        <v>209</v>
      </c>
      <c r="L88" s="241" t="s">
        <v>43</v>
      </c>
      <c r="M88" s="243">
        <v>773.8</v>
      </c>
    </row>
    <row r="89" spans="1:13" ht="13.5" x14ac:dyDescent="0.25">
      <c r="A89" s="241" t="s">
        <v>479</v>
      </c>
      <c r="B89" s="241" t="s">
        <v>480</v>
      </c>
      <c r="C89" s="241" t="s">
        <v>255</v>
      </c>
      <c r="D89" s="242">
        <v>4561</v>
      </c>
      <c r="E89" s="241" t="s">
        <v>466</v>
      </c>
      <c r="F89" s="241" t="s">
        <v>47</v>
      </c>
      <c r="G89" s="241" t="s">
        <v>250</v>
      </c>
      <c r="H89" s="241" t="s">
        <v>48</v>
      </c>
      <c r="I89" s="241" t="s">
        <v>49</v>
      </c>
      <c r="J89" s="241" t="s">
        <v>50</v>
      </c>
      <c r="K89" s="241" t="s">
        <v>208</v>
      </c>
      <c r="L89" s="241" t="s">
        <v>43</v>
      </c>
      <c r="M89" s="243">
        <v>1105.5</v>
      </c>
    </row>
    <row r="90" spans="1:13" ht="13.5" x14ac:dyDescent="0.25">
      <c r="A90" s="241" t="s">
        <v>473</v>
      </c>
      <c r="B90" s="241" t="s">
        <v>474</v>
      </c>
      <c r="C90" s="241" t="s">
        <v>255</v>
      </c>
      <c r="D90" s="242">
        <v>4561</v>
      </c>
      <c r="E90" s="241" t="s">
        <v>466</v>
      </c>
      <c r="F90" s="241" t="s">
        <v>47</v>
      </c>
      <c r="G90" s="241" t="s">
        <v>250</v>
      </c>
      <c r="H90" s="241" t="s">
        <v>48</v>
      </c>
      <c r="I90" s="241" t="s">
        <v>49</v>
      </c>
      <c r="J90" s="241" t="s">
        <v>50</v>
      </c>
      <c r="K90" s="241" t="s">
        <v>222</v>
      </c>
      <c r="L90" s="241" t="s">
        <v>43</v>
      </c>
      <c r="M90" s="243">
        <v>773.8</v>
      </c>
    </row>
    <row r="91" spans="1:13" ht="13.5" x14ac:dyDescent="0.25">
      <c r="A91" s="241" t="s">
        <v>483</v>
      </c>
      <c r="B91" s="241" t="s">
        <v>484</v>
      </c>
      <c r="C91" s="241" t="s">
        <v>255</v>
      </c>
      <c r="D91" s="242">
        <v>4561</v>
      </c>
      <c r="E91" s="241" t="s">
        <v>466</v>
      </c>
      <c r="F91" s="241" t="s">
        <v>47</v>
      </c>
      <c r="G91" s="241" t="s">
        <v>250</v>
      </c>
      <c r="H91" s="241" t="s">
        <v>48</v>
      </c>
      <c r="I91" s="241" t="s">
        <v>49</v>
      </c>
      <c r="J91" s="241" t="s">
        <v>50</v>
      </c>
      <c r="K91" s="241" t="s">
        <v>210</v>
      </c>
      <c r="L91" s="241" t="s">
        <v>41</v>
      </c>
      <c r="M91" s="243">
        <v>368.5</v>
      </c>
    </row>
    <row r="92" spans="1:13" ht="13.5" x14ac:dyDescent="0.25">
      <c r="A92" s="241" t="s">
        <v>469</v>
      </c>
      <c r="B92" s="241" t="s">
        <v>470</v>
      </c>
      <c r="C92" s="241" t="s">
        <v>255</v>
      </c>
      <c r="D92" s="242">
        <v>4561</v>
      </c>
      <c r="E92" s="241" t="s">
        <v>466</v>
      </c>
      <c r="F92" s="241" t="s">
        <v>47</v>
      </c>
      <c r="G92" s="241" t="s">
        <v>250</v>
      </c>
      <c r="H92" s="241" t="s">
        <v>48</v>
      </c>
      <c r="I92" s="241" t="s">
        <v>49</v>
      </c>
      <c r="J92" s="241" t="s">
        <v>50</v>
      </c>
      <c r="K92" s="241" t="s">
        <v>15</v>
      </c>
      <c r="L92" s="241" t="s">
        <v>41</v>
      </c>
      <c r="M92" s="243">
        <v>258</v>
      </c>
    </row>
    <row r="93" spans="1:13" ht="13.5" x14ac:dyDescent="0.25">
      <c r="A93" s="241" t="s">
        <v>477</v>
      </c>
      <c r="B93" s="241" t="s">
        <v>478</v>
      </c>
      <c r="C93" s="241" t="s">
        <v>255</v>
      </c>
      <c r="D93" s="242">
        <v>4561</v>
      </c>
      <c r="E93" s="241" t="s">
        <v>466</v>
      </c>
      <c r="F93" s="241" t="s">
        <v>47</v>
      </c>
      <c r="G93" s="241" t="s">
        <v>250</v>
      </c>
      <c r="H93" s="241" t="s">
        <v>48</v>
      </c>
      <c r="I93" s="241" t="s">
        <v>49</v>
      </c>
      <c r="J93" s="241" t="s">
        <v>50</v>
      </c>
      <c r="K93" s="241" t="s">
        <v>209</v>
      </c>
      <c r="L93" s="241" t="s">
        <v>41</v>
      </c>
      <c r="M93" s="243">
        <v>515.9</v>
      </c>
    </row>
    <row r="94" spans="1:13" ht="13.5" x14ac:dyDescent="0.25">
      <c r="A94" s="241" t="s">
        <v>481</v>
      </c>
      <c r="B94" s="241" t="s">
        <v>482</v>
      </c>
      <c r="C94" s="241" t="s">
        <v>255</v>
      </c>
      <c r="D94" s="242">
        <v>4561</v>
      </c>
      <c r="E94" s="241" t="s">
        <v>466</v>
      </c>
      <c r="F94" s="241" t="s">
        <v>47</v>
      </c>
      <c r="G94" s="241" t="s">
        <v>250</v>
      </c>
      <c r="H94" s="241" t="s">
        <v>48</v>
      </c>
      <c r="I94" s="241" t="s">
        <v>49</v>
      </c>
      <c r="J94" s="241" t="s">
        <v>50</v>
      </c>
      <c r="K94" s="241" t="s">
        <v>208</v>
      </c>
      <c r="L94" s="241" t="s">
        <v>41</v>
      </c>
      <c r="M94" s="243">
        <v>737</v>
      </c>
    </row>
    <row r="95" spans="1:13" ht="13.5" x14ac:dyDescent="0.25">
      <c r="A95" s="241" t="s">
        <v>464</v>
      </c>
      <c r="B95" s="241" t="s">
        <v>465</v>
      </c>
      <c r="C95" s="241" t="s">
        <v>255</v>
      </c>
      <c r="D95" s="242">
        <v>4561</v>
      </c>
      <c r="E95" s="241" t="s">
        <v>466</v>
      </c>
      <c r="F95" s="241" t="s">
        <v>47</v>
      </c>
      <c r="G95" s="241" t="s">
        <v>250</v>
      </c>
      <c r="H95" s="241" t="s">
        <v>48</v>
      </c>
      <c r="I95" s="241" t="s">
        <v>49</v>
      </c>
      <c r="J95" s="241" t="s">
        <v>50</v>
      </c>
      <c r="K95" s="241" t="s">
        <v>222</v>
      </c>
      <c r="L95" s="241" t="s">
        <v>41</v>
      </c>
      <c r="M95" s="243">
        <v>589.6</v>
      </c>
    </row>
    <row r="96" spans="1:13" ht="13.5" x14ac:dyDescent="0.25">
      <c r="A96" s="241" t="s">
        <v>488</v>
      </c>
      <c r="B96" s="241" t="s">
        <v>472</v>
      </c>
      <c r="C96" s="241" t="s">
        <v>255</v>
      </c>
      <c r="D96" s="242">
        <v>4561</v>
      </c>
      <c r="E96" s="241" t="s">
        <v>466</v>
      </c>
      <c r="F96" s="241" t="s">
        <v>47</v>
      </c>
      <c r="G96" s="241" t="s">
        <v>250</v>
      </c>
      <c r="H96" s="241" t="s">
        <v>48</v>
      </c>
      <c r="I96" s="241" t="s">
        <v>227</v>
      </c>
      <c r="J96" s="241" t="s">
        <v>228</v>
      </c>
      <c r="K96" s="241" t="s">
        <v>210</v>
      </c>
      <c r="L96" s="241" t="s">
        <v>43</v>
      </c>
      <c r="M96" s="243">
        <v>506.4</v>
      </c>
    </row>
    <row r="97" spans="1:13" ht="13.5" x14ac:dyDescent="0.25">
      <c r="A97" s="241" t="s">
        <v>486</v>
      </c>
      <c r="B97" s="241" t="s">
        <v>468</v>
      </c>
      <c r="C97" s="241" t="s">
        <v>255</v>
      </c>
      <c r="D97" s="242">
        <v>4561</v>
      </c>
      <c r="E97" s="241" t="s">
        <v>466</v>
      </c>
      <c r="F97" s="241" t="s">
        <v>47</v>
      </c>
      <c r="G97" s="241" t="s">
        <v>250</v>
      </c>
      <c r="H97" s="241" t="s">
        <v>48</v>
      </c>
      <c r="I97" s="241" t="s">
        <v>227</v>
      </c>
      <c r="J97" s="241" t="s">
        <v>228</v>
      </c>
      <c r="K97" s="241" t="s">
        <v>15</v>
      </c>
      <c r="L97" s="241" t="s">
        <v>43</v>
      </c>
      <c r="M97" s="243">
        <v>354.5</v>
      </c>
    </row>
    <row r="98" spans="1:13" ht="13.5" x14ac:dyDescent="0.25">
      <c r="A98" s="241" t="s">
        <v>490</v>
      </c>
      <c r="B98" s="241" t="s">
        <v>476</v>
      </c>
      <c r="C98" s="241" t="s">
        <v>255</v>
      </c>
      <c r="D98" s="242">
        <v>4561</v>
      </c>
      <c r="E98" s="241" t="s">
        <v>466</v>
      </c>
      <c r="F98" s="241" t="s">
        <v>47</v>
      </c>
      <c r="G98" s="241" t="s">
        <v>250</v>
      </c>
      <c r="H98" s="241" t="s">
        <v>48</v>
      </c>
      <c r="I98" s="241" t="s">
        <v>227</v>
      </c>
      <c r="J98" s="241" t="s">
        <v>228</v>
      </c>
      <c r="K98" s="241" t="s">
        <v>209</v>
      </c>
      <c r="L98" s="241" t="s">
        <v>43</v>
      </c>
      <c r="M98" s="243">
        <v>709</v>
      </c>
    </row>
    <row r="99" spans="1:13" ht="13.5" x14ac:dyDescent="0.25">
      <c r="A99" s="241" t="s">
        <v>492</v>
      </c>
      <c r="B99" s="241" t="s">
        <v>480</v>
      </c>
      <c r="C99" s="241" t="s">
        <v>255</v>
      </c>
      <c r="D99" s="242">
        <v>4561</v>
      </c>
      <c r="E99" s="241" t="s">
        <v>466</v>
      </c>
      <c r="F99" s="241" t="s">
        <v>47</v>
      </c>
      <c r="G99" s="241" t="s">
        <v>250</v>
      </c>
      <c r="H99" s="241" t="s">
        <v>48</v>
      </c>
      <c r="I99" s="241" t="s">
        <v>227</v>
      </c>
      <c r="J99" s="241" t="s">
        <v>228</v>
      </c>
      <c r="K99" s="241" t="s">
        <v>208</v>
      </c>
      <c r="L99" s="241" t="s">
        <v>43</v>
      </c>
      <c r="M99" s="243">
        <v>1012.9</v>
      </c>
    </row>
    <row r="100" spans="1:13" ht="13.5" x14ac:dyDescent="0.25">
      <c r="A100" s="241" t="s">
        <v>489</v>
      </c>
      <c r="B100" s="241" t="s">
        <v>474</v>
      </c>
      <c r="C100" s="241" t="s">
        <v>255</v>
      </c>
      <c r="D100" s="242">
        <v>4561</v>
      </c>
      <c r="E100" s="241" t="s">
        <v>466</v>
      </c>
      <c r="F100" s="241" t="s">
        <v>47</v>
      </c>
      <c r="G100" s="241" t="s">
        <v>250</v>
      </c>
      <c r="H100" s="241" t="s">
        <v>48</v>
      </c>
      <c r="I100" s="241" t="s">
        <v>227</v>
      </c>
      <c r="J100" s="241" t="s">
        <v>228</v>
      </c>
      <c r="K100" s="241" t="s">
        <v>222</v>
      </c>
      <c r="L100" s="241" t="s">
        <v>43</v>
      </c>
      <c r="M100" s="243">
        <v>709</v>
      </c>
    </row>
    <row r="101" spans="1:13" ht="13.5" x14ac:dyDescent="0.25">
      <c r="A101" s="241" t="s">
        <v>494</v>
      </c>
      <c r="B101" s="241" t="s">
        <v>484</v>
      </c>
      <c r="C101" s="241" t="s">
        <v>255</v>
      </c>
      <c r="D101" s="242">
        <v>4561</v>
      </c>
      <c r="E101" s="241" t="s">
        <v>466</v>
      </c>
      <c r="F101" s="241" t="s">
        <v>47</v>
      </c>
      <c r="G101" s="241" t="s">
        <v>250</v>
      </c>
      <c r="H101" s="241" t="s">
        <v>48</v>
      </c>
      <c r="I101" s="241" t="s">
        <v>227</v>
      </c>
      <c r="J101" s="241" t="s">
        <v>228</v>
      </c>
      <c r="K101" s="241" t="s">
        <v>210</v>
      </c>
      <c r="L101" s="241" t="s">
        <v>41</v>
      </c>
      <c r="M101" s="243">
        <v>337.6</v>
      </c>
    </row>
    <row r="102" spans="1:13" ht="13.5" x14ac:dyDescent="0.25">
      <c r="A102" s="241" t="s">
        <v>487</v>
      </c>
      <c r="B102" s="241" t="s">
        <v>470</v>
      </c>
      <c r="C102" s="241" t="s">
        <v>255</v>
      </c>
      <c r="D102" s="242">
        <v>4561</v>
      </c>
      <c r="E102" s="241" t="s">
        <v>466</v>
      </c>
      <c r="F102" s="241" t="s">
        <v>47</v>
      </c>
      <c r="G102" s="241" t="s">
        <v>250</v>
      </c>
      <c r="H102" s="241" t="s">
        <v>48</v>
      </c>
      <c r="I102" s="241" t="s">
        <v>227</v>
      </c>
      <c r="J102" s="241" t="s">
        <v>228</v>
      </c>
      <c r="K102" s="241" t="s">
        <v>15</v>
      </c>
      <c r="L102" s="241" t="s">
        <v>41</v>
      </c>
      <c r="M102" s="243">
        <v>236.3</v>
      </c>
    </row>
    <row r="103" spans="1:13" ht="13.5" x14ac:dyDescent="0.25">
      <c r="A103" s="241" t="s">
        <v>491</v>
      </c>
      <c r="B103" s="241" t="s">
        <v>478</v>
      </c>
      <c r="C103" s="241" t="s">
        <v>255</v>
      </c>
      <c r="D103" s="242">
        <v>4561</v>
      </c>
      <c r="E103" s="241" t="s">
        <v>466</v>
      </c>
      <c r="F103" s="241" t="s">
        <v>47</v>
      </c>
      <c r="G103" s="241" t="s">
        <v>250</v>
      </c>
      <c r="H103" s="241" t="s">
        <v>48</v>
      </c>
      <c r="I103" s="241" t="s">
        <v>227</v>
      </c>
      <c r="J103" s="241" t="s">
        <v>228</v>
      </c>
      <c r="K103" s="241" t="s">
        <v>209</v>
      </c>
      <c r="L103" s="241" t="s">
        <v>41</v>
      </c>
      <c r="M103" s="243">
        <v>472.7</v>
      </c>
    </row>
    <row r="104" spans="1:13" ht="13.5" x14ac:dyDescent="0.25">
      <c r="A104" s="241" t="s">
        <v>493</v>
      </c>
      <c r="B104" s="241" t="s">
        <v>482</v>
      </c>
      <c r="C104" s="241" t="s">
        <v>255</v>
      </c>
      <c r="D104" s="242">
        <v>4561</v>
      </c>
      <c r="E104" s="241" t="s">
        <v>466</v>
      </c>
      <c r="F104" s="241" t="s">
        <v>47</v>
      </c>
      <c r="G104" s="241" t="s">
        <v>250</v>
      </c>
      <c r="H104" s="241" t="s">
        <v>48</v>
      </c>
      <c r="I104" s="241" t="s">
        <v>227</v>
      </c>
      <c r="J104" s="241" t="s">
        <v>228</v>
      </c>
      <c r="K104" s="241" t="s">
        <v>208</v>
      </c>
      <c r="L104" s="241" t="s">
        <v>41</v>
      </c>
      <c r="M104" s="243">
        <v>675.2</v>
      </c>
    </row>
    <row r="105" spans="1:13" ht="13.5" x14ac:dyDescent="0.25">
      <c r="A105" s="241" t="s">
        <v>485</v>
      </c>
      <c r="B105" s="241" t="s">
        <v>465</v>
      </c>
      <c r="C105" s="241" t="s">
        <v>255</v>
      </c>
      <c r="D105" s="242">
        <v>4561</v>
      </c>
      <c r="E105" s="241" t="s">
        <v>466</v>
      </c>
      <c r="F105" s="241" t="s">
        <v>47</v>
      </c>
      <c r="G105" s="241" t="s">
        <v>250</v>
      </c>
      <c r="H105" s="241" t="s">
        <v>48</v>
      </c>
      <c r="I105" s="241" t="s">
        <v>227</v>
      </c>
      <c r="J105" s="241" t="s">
        <v>228</v>
      </c>
      <c r="K105" s="241" t="s">
        <v>222</v>
      </c>
      <c r="L105" s="241" t="s">
        <v>41</v>
      </c>
      <c r="M105" s="243">
        <v>540.20000000000005</v>
      </c>
    </row>
    <row r="106" spans="1:13" ht="13.5" x14ac:dyDescent="0.25">
      <c r="A106" s="241" t="s">
        <v>498</v>
      </c>
      <c r="B106" s="241" t="s">
        <v>472</v>
      </c>
      <c r="C106" s="241" t="s">
        <v>255</v>
      </c>
      <c r="D106" s="242">
        <v>4561</v>
      </c>
      <c r="E106" s="241" t="s">
        <v>466</v>
      </c>
      <c r="F106" s="241" t="s">
        <v>47</v>
      </c>
      <c r="G106" s="241" t="s">
        <v>250</v>
      </c>
      <c r="H106" s="241" t="s">
        <v>48</v>
      </c>
      <c r="I106" s="241" t="s">
        <v>51</v>
      </c>
      <c r="J106" s="241" t="s">
        <v>52</v>
      </c>
      <c r="K106" s="241" t="s">
        <v>210</v>
      </c>
      <c r="L106" s="241" t="s">
        <v>43</v>
      </c>
      <c r="M106" s="243">
        <v>464</v>
      </c>
    </row>
    <row r="107" spans="1:13" ht="13.5" x14ac:dyDescent="0.25">
      <c r="A107" s="241" t="s">
        <v>496</v>
      </c>
      <c r="B107" s="241" t="s">
        <v>468</v>
      </c>
      <c r="C107" s="241" t="s">
        <v>255</v>
      </c>
      <c r="D107" s="242">
        <v>4561</v>
      </c>
      <c r="E107" s="241" t="s">
        <v>466</v>
      </c>
      <c r="F107" s="241" t="s">
        <v>47</v>
      </c>
      <c r="G107" s="241" t="s">
        <v>250</v>
      </c>
      <c r="H107" s="241" t="s">
        <v>48</v>
      </c>
      <c r="I107" s="241" t="s">
        <v>51</v>
      </c>
      <c r="J107" s="241" t="s">
        <v>52</v>
      </c>
      <c r="K107" s="241" t="s">
        <v>15</v>
      </c>
      <c r="L107" s="241" t="s">
        <v>43</v>
      </c>
      <c r="M107" s="243">
        <v>324.8</v>
      </c>
    </row>
    <row r="108" spans="1:13" ht="13.5" x14ac:dyDescent="0.25">
      <c r="A108" s="241" t="s">
        <v>500</v>
      </c>
      <c r="B108" s="241" t="s">
        <v>476</v>
      </c>
      <c r="C108" s="241" t="s">
        <v>255</v>
      </c>
      <c r="D108" s="242">
        <v>4561</v>
      </c>
      <c r="E108" s="241" t="s">
        <v>466</v>
      </c>
      <c r="F108" s="241" t="s">
        <v>47</v>
      </c>
      <c r="G108" s="241" t="s">
        <v>250</v>
      </c>
      <c r="H108" s="241" t="s">
        <v>48</v>
      </c>
      <c r="I108" s="241" t="s">
        <v>51</v>
      </c>
      <c r="J108" s="241" t="s">
        <v>52</v>
      </c>
      <c r="K108" s="241" t="s">
        <v>209</v>
      </c>
      <c r="L108" s="241" t="s">
        <v>43</v>
      </c>
      <c r="M108" s="243">
        <v>649.6</v>
      </c>
    </row>
    <row r="109" spans="1:13" ht="13.5" x14ac:dyDescent="0.25">
      <c r="A109" s="241" t="s">
        <v>502</v>
      </c>
      <c r="B109" s="241" t="s">
        <v>480</v>
      </c>
      <c r="C109" s="241" t="s">
        <v>255</v>
      </c>
      <c r="D109" s="242">
        <v>4561</v>
      </c>
      <c r="E109" s="241" t="s">
        <v>466</v>
      </c>
      <c r="F109" s="241" t="s">
        <v>47</v>
      </c>
      <c r="G109" s="241" t="s">
        <v>250</v>
      </c>
      <c r="H109" s="241" t="s">
        <v>48</v>
      </c>
      <c r="I109" s="241" t="s">
        <v>51</v>
      </c>
      <c r="J109" s="241" t="s">
        <v>52</v>
      </c>
      <c r="K109" s="241" t="s">
        <v>208</v>
      </c>
      <c r="L109" s="241" t="s">
        <v>43</v>
      </c>
      <c r="M109" s="243">
        <v>928.1</v>
      </c>
    </row>
    <row r="110" spans="1:13" ht="13.5" x14ac:dyDescent="0.25">
      <c r="A110" s="241" t="s">
        <v>499</v>
      </c>
      <c r="B110" s="241" t="s">
        <v>474</v>
      </c>
      <c r="C110" s="241" t="s">
        <v>255</v>
      </c>
      <c r="D110" s="242">
        <v>4561</v>
      </c>
      <c r="E110" s="241" t="s">
        <v>466</v>
      </c>
      <c r="F110" s="241" t="s">
        <v>47</v>
      </c>
      <c r="G110" s="241" t="s">
        <v>250</v>
      </c>
      <c r="H110" s="241" t="s">
        <v>48</v>
      </c>
      <c r="I110" s="241" t="s">
        <v>51</v>
      </c>
      <c r="J110" s="241" t="s">
        <v>52</v>
      </c>
      <c r="K110" s="241" t="s">
        <v>222</v>
      </c>
      <c r="L110" s="241" t="s">
        <v>43</v>
      </c>
      <c r="M110" s="243">
        <v>649.6</v>
      </c>
    </row>
    <row r="111" spans="1:13" ht="13.5" x14ac:dyDescent="0.25">
      <c r="A111" s="241" t="s">
        <v>504</v>
      </c>
      <c r="B111" s="241" t="s">
        <v>484</v>
      </c>
      <c r="C111" s="241" t="s">
        <v>255</v>
      </c>
      <c r="D111" s="242">
        <v>4561</v>
      </c>
      <c r="E111" s="241" t="s">
        <v>466</v>
      </c>
      <c r="F111" s="241" t="s">
        <v>47</v>
      </c>
      <c r="G111" s="241" t="s">
        <v>250</v>
      </c>
      <c r="H111" s="241" t="s">
        <v>48</v>
      </c>
      <c r="I111" s="241" t="s">
        <v>51</v>
      </c>
      <c r="J111" s="241" t="s">
        <v>52</v>
      </c>
      <c r="K111" s="241" t="s">
        <v>210</v>
      </c>
      <c r="L111" s="241" t="s">
        <v>41</v>
      </c>
      <c r="M111" s="243">
        <v>309.39999999999998</v>
      </c>
    </row>
    <row r="112" spans="1:13" ht="13.5" x14ac:dyDescent="0.25">
      <c r="A112" s="241" t="s">
        <v>497</v>
      </c>
      <c r="B112" s="241" t="s">
        <v>470</v>
      </c>
      <c r="C112" s="241" t="s">
        <v>255</v>
      </c>
      <c r="D112" s="242">
        <v>4561</v>
      </c>
      <c r="E112" s="241" t="s">
        <v>466</v>
      </c>
      <c r="F112" s="241" t="s">
        <v>47</v>
      </c>
      <c r="G112" s="241" t="s">
        <v>250</v>
      </c>
      <c r="H112" s="241" t="s">
        <v>48</v>
      </c>
      <c r="I112" s="241" t="s">
        <v>51</v>
      </c>
      <c r="J112" s="241" t="s">
        <v>52</v>
      </c>
      <c r="K112" s="241" t="s">
        <v>15</v>
      </c>
      <c r="L112" s="241" t="s">
        <v>41</v>
      </c>
      <c r="M112" s="243">
        <v>216.5</v>
      </c>
    </row>
    <row r="113" spans="1:13" ht="13.5" x14ac:dyDescent="0.25">
      <c r="A113" s="241" t="s">
        <v>501</v>
      </c>
      <c r="B113" s="241" t="s">
        <v>478</v>
      </c>
      <c r="C113" s="241" t="s">
        <v>255</v>
      </c>
      <c r="D113" s="242">
        <v>4561</v>
      </c>
      <c r="E113" s="241" t="s">
        <v>466</v>
      </c>
      <c r="F113" s="241" t="s">
        <v>47</v>
      </c>
      <c r="G113" s="241" t="s">
        <v>250</v>
      </c>
      <c r="H113" s="241" t="s">
        <v>48</v>
      </c>
      <c r="I113" s="241" t="s">
        <v>51</v>
      </c>
      <c r="J113" s="241" t="s">
        <v>52</v>
      </c>
      <c r="K113" s="241" t="s">
        <v>209</v>
      </c>
      <c r="L113" s="241" t="s">
        <v>41</v>
      </c>
      <c r="M113" s="243">
        <v>433.1</v>
      </c>
    </row>
    <row r="114" spans="1:13" ht="13.5" x14ac:dyDescent="0.25">
      <c r="A114" s="241" t="s">
        <v>503</v>
      </c>
      <c r="B114" s="241" t="s">
        <v>482</v>
      </c>
      <c r="C114" s="241" t="s">
        <v>255</v>
      </c>
      <c r="D114" s="242">
        <v>4561</v>
      </c>
      <c r="E114" s="241" t="s">
        <v>466</v>
      </c>
      <c r="F114" s="241" t="s">
        <v>47</v>
      </c>
      <c r="G114" s="241" t="s">
        <v>250</v>
      </c>
      <c r="H114" s="241" t="s">
        <v>48</v>
      </c>
      <c r="I114" s="241" t="s">
        <v>51</v>
      </c>
      <c r="J114" s="241" t="s">
        <v>52</v>
      </c>
      <c r="K114" s="241" t="s">
        <v>208</v>
      </c>
      <c r="L114" s="241" t="s">
        <v>41</v>
      </c>
      <c r="M114" s="243">
        <v>618.70000000000005</v>
      </c>
    </row>
    <row r="115" spans="1:13" ht="13.5" x14ac:dyDescent="0.25">
      <c r="A115" s="241" t="s">
        <v>495</v>
      </c>
      <c r="B115" s="241" t="s">
        <v>465</v>
      </c>
      <c r="C115" s="241" t="s">
        <v>255</v>
      </c>
      <c r="D115" s="242">
        <v>4561</v>
      </c>
      <c r="E115" s="241" t="s">
        <v>466</v>
      </c>
      <c r="F115" s="241" t="s">
        <v>47</v>
      </c>
      <c r="G115" s="241" t="s">
        <v>250</v>
      </c>
      <c r="H115" s="241" t="s">
        <v>48</v>
      </c>
      <c r="I115" s="241" t="s">
        <v>51</v>
      </c>
      <c r="J115" s="241" t="s">
        <v>52</v>
      </c>
      <c r="K115" s="241" t="s">
        <v>222</v>
      </c>
      <c r="L115" s="241" t="s">
        <v>41</v>
      </c>
      <c r="M115" s="243">
        <v>495</v>
      </c>
    </row>
    <row r="116" spans="1:13" ht="13.5" x14ac:dyDescent="0.25">
      <c r="A116" s="241" t="s">
        <v>508</v>
      </c>
      <c r="B116" s="241" t="s">
        <v>472</v>
      </c>
      <c r="C116" s="241" t="s">
        <v>255</v>
      </c>
      <c r="D116" s="242">
        <v>4561</v>
      </c>
      <c r="E116" s="241" t="s">
        <v>466</v>
      </c>
      <c r="F116" s="241" t="s">
        <v>47</v>
      </c>
      <c r="G116" s="241" t="s">
        <v>250</v>
      </c>
      <c r="H116" s="241" t="s">
        <v>48</v>
      </c>
      <c r="I116" s="241" t="s">
        <v>53</v>
      </c>
      <c r="J116" s="241" t="s">
        <v>54</v>
      </c>
      <c r="K116" s="241" t="s">
        <v>210</v>
      </c>
      <c r="L116" s="241" t="s">
        <v>43</v>
      </c>
      <c r="M116" s="243">
        <v>425.2</v>
      </c>
    </row>
    <row r="117" spans="1:13" ht="13.5" x14ac:dyDescent="0.25">
      <c r="A117" s="241" t="s">
        <v>506</v>
      </c>
      <c r="B117" s="241" t="s">
        <v>468</v>
      </c>
      <c r="C117" s="241" t="s">
        <v>255</v>
      </c>
      <c r="D117" s="242">
        <v>4561</v>
      </c>
      <c r="E117" s="241" t="s">
        <v>466</v>
      </c>
      <c r="F117" s="241" t="s">
        <v>47</v>
      </c>
      <c r="G117" s="241" t="s">
        <v>250</v>
      </c>
      <c r="H117" s="241" t="s">
        <v>48</v>
      </c>
      <c r="I117" s="241" t="s">
        <v>53</v>
      </c>
      <c r="J117" s="241" t="s">
        <v>54</v>
      </c>
      <c r="K117" s="241" t="s">
        <v>15</v>
      </c>
      <c r="L117" s="241" t="s">
        <v>43</v>
      </c>
      <c r="M117" s="243">
        <v>297.60000000000002</v>
      </c>
    </row>
    <row r="118" spans="1:13" ht="13.5" x14ac:dyDescent="0.25">
      <c r="A118" s="241" t="s">
        <v>510</v>
      </c>
      <c r="B118" s="241" t="s">
        <v>476</v>
      </c>
      <c r="C118" s="241" t="s">
        <v>255</v>
      </c>
      <c r="D118" s="242">
        <v>4561</v>
      </c>
      <c r="E118" s="241" t="s">
        <v>466</v>
      </c>
      <c r="F118" s="241" t="s">
        <v>47</v>
      </c>
      <c r="G118" s="241" t="s">
        <v>250</v>
      </c>
      <c r="H118" s="241" t="s">
        <v>48</v>
      </c>
      <c r="I118" s="241" t="s">
        <v>53</v>
      </c>
      <c r="J118" s="241" t="s">
        <v>54</v>
      </c>
      <c r="K118" s="241" t="s">
        <v>209</v>
      </c>
      <c r="L118" s="241" t="s">
        <v>43</v>
      </c>
      <c r="M118" s="243">
        <v>595.20000000000005</v>
      </c>
    </row>
    <row r="119" spans="1:13" ht="13.5" x14ac:dyDescent="0.25">
      <c r="A119" s="241" t="s">
        <v>512</v>
      </c>
      <c r="B119" s="241" t="s">
        <v>480</v>
      </c>
      <c r="C119" s="241" t="s">
        <v>255</v>
      </c>
      <c r="D119" s="242">
        <v>4561</v>
      </c>
      <c r="E119" s="241" t="s">
        <v>466</v>
      </c>
      <c r="F119" s="241" t="s">
        <v>47</v>
      </c>
      <c r="G119" s="241" t="s">
        <v>250</v>
      </c>
      <c r="H119" s="241" t="s">
        <v>48</v>
      </c>
      <c r="I119" s="241" t="s">
        <v>53</v>
      </c>
      <c r="J119" s="241" t="s">
        <v>54</v>
      </c>
      <c r="K119" s="241" t="s">
        <v>208</v>
      </c>
      <c r="L119" s="241" t="s">
        <v>43</v>
      </c>
      <c r="M119" s="243">
        <v>850.4</v>
      </c>
    </row>
    <row r="120" spans="1:13" ht="13.5" x14ac:dyDescent="0.25">
      <c r="A120" s="241" t="s">
        <v>509</v>
      </c>
      <c r="B120" s="241" t="s">
        <v>474</v>
      </c>
      <c r="C120" s="241" t="s">
        <v>255</v>
      </c>
      <c r="D120" s="242">
        <v>4561</v>
      </c>
      <c r="E120" s="241" t="s">
        <v>466</v>
      </c>
      <c r="F120" s="241" t="s">
        <v>47</v>
      </c>
      <c r="G120" s="241" t="s">
        <v>250</v>
      </c>
      <c r="H120" s="241" t="s">
        <v>48</v>
      </c>
      <c r="I120" s="241" t="s">
        <v>53</v>
      </c>
      <c r="J120" s="241" t="s">
        <v>54</v>
      </c>
      <c r="K120" s="241" t="s">
        <v>222</v>
      </c>
      <c r="L120" s="241" t="s">
        <v>43</v>
      </c>
      <c r="M120" s="243">
        <v>595.20000000000005</v>
      </c>
    </row>
    <row r="121" spans="1:13" ht="13.5" x14ac:dyDescent="0.25">
      <c r="A121" s="241" t="s">
        <v>514</v>
      </c>
      <c r="B121" s="241" t="s">
        <v>484</v>
      </c>
      <c r="C121" s="241" t="s">
        <v>255</v>
      </c>
      <c r="D121" s="242">
        <v>4561</v>
      </c>
      <c r="E121" s="241" t="s">
        <v>466</v>
      </c>
      <c r="F121" s="241" t="s">
        <v>47</v>
      </c>
      <c r="G121" s="241" t="s">
        <v>250</v>
      </c>
      <c r="H121" s="241" t="s">
        <v>48</v>
      </c>
      <c r="I121" s="241" t="s">
        <v>53</v>
      </c>
      <c r="J121" s="241" t="s">
        <v>54</v>
      </c>
      <c r="K121" s="241" t="s">
        <v>210</v>
      </c>
      <c r="L121" s="241" t="s">
        <v>41</v>
      </c>
      <c r="M121" s="243">
        <v>283.5</v>
      </c>
    </row>
    <row r="122" spans="1:13" ht="13.5" x14ac:dyDescent="0.25">
      <c r="A122" s="241" t="s">
        <v>507</v>
      </c>
      <c r="B122" s="241" t="s">
        <v>470</v>
      </c>
      <c r="C122" s="241" t="s">
        <v>255</v>
      </c>
      <c r="D122" s="242">
        <v>4561</v>
      </c>
      <c r="E122" s="241" t="s">
        <v>466</v>
      </c>
      <c r="F122" s="241" t="s">
        <v>47</v>
      </c>
      <c r="G122" s="241" t="s">
        <v>250</v>
      </c>
      <c r="H122" s="241" t="s">
        <v>48</v>
      </c>
      <c r="I122" s="241" t="s">
        <v>53</v>
      </c>
      <c r="J122" s="241" t="s">
        <v>54</v>
      </c>
      <c r="K122" s="241" t="s">
        <v>15</v>
      </c>
      <c r="L122" s="241" t="s">
        <v>41</v>
      </c>
      <c r="M122" s="243">
        <v>198.4</v>
      </c>
    </row>
    <row r="123" spans="1:13" ht="13.5" x14ac:dyDescent="0.25">
      <c r="A123" s="241" t="s">
        <v>511</v>
      </c>
      <c r="B123" s="241" t="s">
        <v>478</v>
      </c>
      <c r="C123" s="241" t="s">
        <v>255</v>
      </c>
      <c r="D123" s="242">
        <v>4561</v>
      </c>
      <c r="E123" s="241" t="s">
        <v>466</v>
      </c>
      <c r="F123" s="241" t="s">
        <v>47</v>
      </c>
      <c r="G123" s="241" t="s">
        <v>250</v>
      </c>
      <c r="H123" s="241" t="s">
        <v>48</v>
      </c>
      <c r="I123" s="241" t="s">
        <v>53</v>
      </c>
      <c r="J123" s="241" t="s">
        <v>54</v>
      </c>
      <c r="K123" s="241" t="s">
        <v>209</v>
      </c>
      <c r="L123" s="241" t="s">
        <v>41</v>
      </c>
      <c r="M123" s="243">
        <v>396.8</v>
      </c>
    </row>
    <row r="124" spans="1:13" ht="13.5" x14ac:dyDescent="0.25">
      <c r="A124" s="241" t="s">
        <v>513</v>
      </c>
      <c r="B124" s="241" t="s">
        <v>482</v>
      </c>
      <c r="C124" s="241" t="s">
        <v>255</v>
      </c>
      <c r="D124" s="242">
        <v>4561</v>
      </c>
      <c r="E124" s="241" t="s">
        <v>466</v>
      </c>
      <c r="F124" s="241" t="s">
        <v>47</v>
      </c>
      <c r="G124" s="241" t="s">
        <v>250</v>
      </c>
      <c r="H124" s="241" t="s">
        <v>48</v>
      </c>
      <c r="I124" s="241" t="s">
        <v>53</v>
      </c>
      <c r="J124" s="241" t="s">
        <v>54</v>
      </c>
      <c r="K124" s="241" t="s">
        <v>208</v>
      </c>
      <c r="L124" s="241" t="s">
        <v>41</v>
      </c>
      <c r="M124" s="243">
        <v>566.9</v>
      </c>
    </row>
    <row r="125" spans="1:13" ht="13.5" x14ac:dyDescent="0.25">
      <c r="A125" s="241" t="s">
        <v>505</v>
      </c>
      <c r="B125" s="241" t="s">
        <v>465</v>
      </c>
      <c r="C125" s="241" t="s">
        <v>255</v>
      </c>
      <c r="D125" s="242">
        <v>4561</v>
      </c>
      <c r="E125" s="241" t="s">
        <v>466</v>
      </c>
      <c r="F125" s="241" t="s">
        <v>47</v>
      </c>
      <c r="G125" s="241" t="s">
        <v>250</v>
      </c>
      <c r="H125" s="241" t="s">
        <v>48</v>
      </c>
      <c r="I125" s="241" t="s">
        <v>53</v>
      </c>
      <c r="J125" s="241" t="s">
        <v>54</v>
      </c>
      <c r="K125" s="241" t="s">
        <v>222</v>
      </c>
      <c r="L125" s="241" t="s">
        <v>41</v>
      </c>
      <c r="M125" s="243">
        <v>453.5</v>
      </c>
    </row>
    <row r="126" spans="1:13" ht="13.5" x14ac:dyDescent="0.25">
      <c r="A126" s="241" t="s">
        <v>518</v>
      </c>
      <c r="B126" s="241" t="s">
        <v>472</v>
      </c>
      <c r="C126" s="241" t="s">
        <v>255</v>
      </c>
      <c r="D126" s="242">
        <v>4561</v>
      </c>
      <c r="E126" s="241" t="s">
        <v>466</v>
      </c>
      <c r="F126" s="241" t="s">
        <v>47</v>
      </c>
      <c r="G126" s="241" t="s">
        <v>250</v>
      </c>
      <c r="H126" s="241" t="s">
        <v>48</v>
      </c>
      <c r="I126" s="241" t="s">
        <v>229</v>
      </c>
      <c r="J126" s="241" t="s">
        <v>230</v>
      </c>
      <c r="K126" s="241" t="s">
        <v>210</v>
      </c>
      <c r="L126" s="241" t="s">
        <v>43</v>
      </c>
      <c r="M126" s="243">
        <v>389.5</v>
      </c>
    </row>
    <row r="127" spans="1:13" ht="13.5" x14ac:dyDescent="0.25">
      <c r="A127" s="241" t="s">
        <v>516</v>
      </c>
      <c r="B127" s="241" t="s">
        <v>468</v>
      </c>
      <c r="C127" s="241" t="s">
        <v>255</v>
      </c>
      <c r="D127" s="242">
        <v>4561</v>
      </c>
      <c r="E127" s="241" t="s">
        <v>466</v>
      </c>
      <c r="F127" s="241" t="s">
        <v>47</v>
      </c>
      <c r="G127" s="241" t="s">
        <v>250</v>
      </c>
      <c r="H127" s="241" t="s">
        <v>48</v>
      </c>
      <c r="I127" s="241" t="s">
        <v>229</v>
      </c>
      <c r="J127" s="241" t="s">
        <v>230</v>
      </c>
      <c r="K127" s="241" t="s">
        <v>15</v>
      </c>
      <c r="L127" s="241" t="s">
        <v>43</v>
      </c>
      <c r="M127" s="243">
        <v>272.7</v>
      </c>
    </row>
    <row r="128" spans="1:13" ht="13.5" x14ac:dyDescent="0.25">
      <c r="A128" s="241" t="s">
        <v>520</v>
      </c>
      <c r="B128" s="241" t="s">
        <v>476</v>
      </c>
      <c r="C128" s="241" t="s">
        <v>255</v>
      </c>
      <c r="D128" s="242">
        <v>4561</v>
      </c>
      <c r="E128" s="241" t="s">
        <v>466</v>
      </c>
      <c r="F128" s="241" t="s">
        <v>47</v>
      </c>
      <c r="G128" s="241" t="s">
        <v>250</v>
      </c>
      <c r="H128" s="241" t="s">
        <v>48</v>
      </c>
      <c r="I128" s="241" t="s">
        <v>229</v>
      </c>
      <c r="J128" s="241" t="s">
        <v>230</v>
      </c>
      <c r="K128" s="241" t="s">
        <v>209</v>
      </c>
      <c r="L128" s="241" t="s">
        <v>43</v>
      </c>
      <c r="M128" s="243">
        <v>545.29999999999995</v>
      </c>
    </row>
    <row r="129" spans="1:13" ht="13.5" x14ac:dyDescent="0.25">
      <c r="A129" s="241" t="s">
        <v>522</v>
      </c>
      <c r="B129" s="241" t="s">
        <v>480</v>
      </c>
      <c r="C129" s="241" t="s">
        <v>255</v>
      </c>
      <c r="D129" s="242">
        <v>4561</v>
      </c>
      <c r="E129" s="241" t="s">
        <v>466</v>
      </c>
      <c r="F129" s="241" t="s">
        <v>47</v>
      </c>
      <c r="G129" s="241" t="s">
        <v>250</v>
      </c>
      <c r="H129" s="241" t="s">
        <v>48</v>
      </c>
      <c r="I129" s="241" t="s">
        <v>229</v>
      </c>
      <c r="J129" s="241" t="s">
        <v>230</v>
      </c>
      <c r="K129" s="241" t="s">
        <v>208</v>
      </c>
      <c r="L129" s="241" t="s">
        <v>43</v>
      </c>
      <c r="M129" s="243">
        <v>779</v>
      </c>
    </row>
    <row r="130" spans="1:13" ht="13.5" x14ac:dyDescent="0.25">
      <c r="A130" s="241" t="s">
        <v>519</v>
      </c>
      <c r="B130" s="241" t="s">
        <v>474</v>
      </c>
      <c r="C130" s="241" t="s">
        <v>255</v>
      </c>
      <c r="D130" s="242">
        <v>4561</v>
      </c>
      <c r="E130" s="241" t="s">
        <v>466</v>
      </c>
      <c r="F130" s="241" t="s">
        <v>47</v>
      </c>
      <c r="G130" s="241" t="s">
        <v>250</v>
      </c>
      <c r="H130" s="241" t="s">
        <v>48</v>
      </c>
      <c r="I130" s="241" t="s">
        <v>229</v>
      </c>
      <c r="J130" s="241" t="s">
        <v>230</v>
      </c>
      <c r="K130" s="241" t="s">
        <v>222</v>
      </c>
      <c r="L130" s="241" t="s">
        <v>43</v>
      </c>
      <c r="M130" s="243">
        <v>545.29999999999995</v>
      </c>
    </row>
    <row r="131" spans="1:13" ht="13.5" x14ac:dyDescent="0.25">
      <c r="A131" s="241" t="s">
        <v>524</v>
      </c>
      <c r="B131" s="241" t="s">
        <v>484</v>
      </c>
      <c r="C131" s="241" t="s">
        <v>255</v>
      </c>
      <c r="D131" s="242">
        <v>4561</v>
      </c>
      <c r="E131" s="241" t="s">
        <v>466</v>
      </c>
      <c r="F131" s="241" t="s">
        <v>47</v>
      </c>
      <c r="G131" s="241" t="s">
        <v>250</v>
      </c>
      <c r="H131" s="241" t="s">
        <v>48</v>
      </c>
      <c r="I131" s="241" t="s">
        <v>229</v>
      </c>
      <c r="J131" s="241" t="s">
        <v>230</v>
      </c>
      <c r="K131" s="241" t="s">
        <v>210</v>
      </c>
      <c r="L131" s="241" t="s">
        <v>41</v>
      </c>
      <c r="M131" s="243">
        <v>259.7</v>
      </c>
    </row>
    <row r="132" spans="1:13" ht="13.5" x14ac:dyDescent="0.25">
      <c r="A132" s="241" t="s">
        <v>517</v>
      </c>
      <c r="B132" s="241" t="s">
        <v>470</v>
      </c>
      <c r="C132" s="241" t="s">
        <v>255</v>
      </c>
      <c r="D132" s="242">
        <v>4561</v>
      </c>
      <c r="E132" s="241" t="s">
        <v>466</v>
      </c>
      <c r="F132" s="241" t="s">
        <v>47</v>
      </c>
      <c r="G132" s="241" t="s">
        <v>250</v>
      </c>
      <c r="H132" s="241" t="s">
        <v>48</v>
      </c>
      <c r="I132" s="241" t="s">
        <v>229</v>
      </c>
      <c r="J132" s="241" t="s">
        <v>230</v>
      </c>
      <c r="K132" s="241" t="s">
        <v>15</v>
      </c>
      <c r="L132" s="241" t="s">
        <v>41</v>
      </c>
      <c r="M132" s="243">
        <v>181.8</v>
      </c>
    </row>
    <row r="133" spans="1:13" ht="13.5" x14ac:dyDescent="0.25">
      <c r="A133" s="241" t="s">
        <v>521</v>
      </c>
      <c r="B133" s="241" t="s">
        <v>478</v>
      </c>
      <c r="C133" s="241" t="s">
        <v>255</v>
      </c>
      <c r="D133" s="242">
        <v>4561</v>
      </c>
      <c r="E133" s="241" t="s">
        <v>466</v>
      </c>
      <c r="F133" s="241" t="s">
        <v>47</v>
      </c>
      <c r="G133" s="241" t="s">
        <v>250</v>
      </c>
      <c r="H133" s="241" t="s">
        <v>48</v>
      </c>
      <c r="I133" s="241" t="s">
        <v>229</v>
      </c>
      <c r="J133" s="241" t="s">
        <v>230</v>
      </c>
      <c r="K133" s="241" t="s">
        <v>209</v>
      </c>
      <c r="L133" s="241" t="s">
        <v>41</v>
      </c>
      <c r="M133" s="243">
        <v>363.6</v>
      </c>
    </row>
    <row r="134" spans="1:13" ht="13.5" x14ac:dyDescent="0.25">
      <c r="A134" s="241" t="s">
        <v>523</v>
      </c>
      <c r="B134" s="241" t="s">
        <v>482</v>
      </c>
      <c r="C134" s="241" t="s">
        <v>255</v>
      </c>
      <c r="D134" s="242">
        <v>4561</v>
      </c>
      <c r="E134" s="241" t="s">
        <v>466</v>
      </c>
      <c r="F134" s="241" t="s">
        <v>47</v>
      </c>
      <c r="G134" s="241" t="s">
        <v>250</v>
      </c>
      <c r="H134" s="241" t="s">
        <v>48</v>
      </c>
      <c r="I134" s="241" t="s">
        <v>229</v>
      </c>
      <c r="J134" s="241" t="s">
        <v>230</v>
      </c>
      <c r="K134" s="241" t="s">
        <v>208</v>
      </c>
      <c r="L134" s="241" t="s">
        <v>41</v>
      </c>
      <c r="M134" s="243">
        <v>519.4</v>
      </c>
    </row>
    <row r="135" spans="1:13" ht="13.5" x14ac:dyDescent="0.25">
      <c r="A135" s="241" t="s">
        <v>515</v>
      </c>
      <c r="B135" s="241" t="s">
        <v>465</v>
      </c>
      <c r="C135" s="241" t="s">
        <v>255</v>
      </c>
      <c r="D135" s="242">
        <v>4561</v>
      </c>
      <c r="E135" s="241" t="s">
        <v>466</v>
      </c>
      <c r="F135" s="241" t="s">
        <v>47</v>
      </c>
      <c r="G135" s="241" t="s">
        <v>250</v>
      </c>
      <c r="H135" s="241" t="s">
        <v>48</v>
      </c>
      <c r="I135" s="241" t="s">
        <v>229</v>
      </c>
      <c r="J135" s="241" t="s">
        <v>230</v>
      </c>
      <c r="K135" s="241" t="s">
        <v>222</v>
      </c>
      <c r="L135" s="241" t="s">
        <v>41</v>
      </c>
      <c r="M135" s="243">
        <v>415.5</v>
      </c>
    </row>
    <row r="136" spans="1:13" ht="13.5" x14ac:dyDescent="0.25">
      <c r="A136" s="241" t="s">
        <v>528</v>
      </c>
      <c r="B136" s="241" t="s">
        <v>472</v>
      </c>
      <c r="C136" s="241" t="s">
        <v>255</v>
      </c>
      <c r="D136" s="242">
        <v>4561</v>
      </c>
      <c r="E136" s="241" t="s">
        <v>466</v>
      </c>
      <c r="F136" s="241" t="s">
        <v>47</v>
      </c>
      <c r="G136" s="241" t="s">
        <v>250</v>
      </c>
      <c r="H136" s="241" t="s">
        <v>48</v>
      </c>
      <c r="I136" s="241" t="s">
        <v>55</v>
      </c>
      <c r="J136" s="241" t="s">
        <v>56</v>
      </c>
      <c r="K136" s="241" t="s">
        <v>210</v>
      </c>
      <c r="L136" s="241" t="s">
        <v>43</v>
      </c>
      <c r="M136" s="243">
        <v>356.9</v>
      </c>
    </row>
    <row r="137" spans="1:13" ht="13.5" x14ac:dyDescent="0.25">
      <c r="A137" s="241" t="s">
        <v>526</v>
      </c>
      <c r="B137" s="241" t="s">
        <v>468</v>
      </c>
      <c r="C137" s="241" t="s">
        <v>255</v>
      </c>
      <c r="D137" s="242">
        <v>4561</v>
      </c>
      <c r="E137" s="241" t="s">
        <v>466</v>
      </c>
      <c r="F137" s="241" t="s">
        <v>47</v>
      </c>
      <c r="G137" s="241" t="s">
        <v>250</v>
      </c>
      <c r="H137" s="241" t="s">
        <v>48</v>
      </c>
      <c r="I137" s="241" t="s">
        <v>55</v>
      </c>
      <c r="J137" s="241" t="s">
        <v>56</v>
      </c>
      <c r="K137" s="241" t="s">
        <v>15</v>
      </c>
      <c r="L137" s="241" t="s">
        <v>43</v>
      </c>
      <c r="M137" s="243">
        <v>249.8</v>
      </c>
    </row>
    <row r="138" spans="1:13" ht="13.5" x14ac:dyDescent="0.25">
      <c r="A138" s="241" t="s">
        <v>530</v>
      </c>
      <c r="B138" s="241" t="s">
        <v>476</v>
      </c>
      <c r="C138" s="241" t="s">
        <v>255</v>
      </c>
      <c r="D138" s="242">
        <v>4561</v>
      </c>
      <c r="E138" s="241" t="s">
        <v>466</v>
      </c>
      <c r="F138" s="241" t="s">
        <v>47</v>
      </c>
      <c r="G138" s="241" t="s">
        <v>250</v>
      </c>
      <c r="H138" s="241" t="s">
        <v>48</v>
      </c>
      <c r="I138" s="241" t="s">
        <v>55</v>
      </c>
      <c r="J138" s="241" t="s">
        <v>56</v>
      </c>
      <c r="K138" s="241" t="s">
        <v>209</v>
      </c>
      <c r="L138" s="241" t="s">
        <v>43</v>
      </c>
      <c r="M138" s="243">
        <v>499.7</v>
      </c>
    </row>
    <row r="139" spans="1:13" ht="13.5" x14ac:dyDescent="0.25">
      <c r="A139" s="241" t="s">
        <v>532</v>
      </c>
      <c r="B139" s="241" t="s">
        <v>480</v>
      </c>
      <c r="C139" s="241" t="s">
        <v>255</v>
      </c>
      <c r="D139" s="242">
        <v>4561</v>
      </c>
      <c r="E139" s="241" t="s">
        <v>466</v>
      </c>
      <c r="F139" s="241" t="s">
        <v>47</v>
      </c>
      <c r="G139" s="241" t="s">
        <v>250</v>
      </c>
      <c r="H139" s="241" t="s">
        <v>48</v>
      </c>
      <c r="I139" s="241" t="s">
        <v>55</v>
      </c>
      <c r="J139" s="241" t="s">
        <v>56</v>
      </c>
      <c r="K139" s="241" t="s">
        <v>208</v>
      </c>
      <c r="L139" s="241" t="s">
        <v>43</v>
      </c>
      <c r="M139" s="243">
        <v>713.8</v>
      </c>
    </row>
    <row r="140" spans="1:13" ht="13.5" x14ac:dyDescent="0.25">
      <c r="A140" s="241" t="s">
        <v>529</v>
      </c>
      <c r="B140" s="241" t="s">
        <v>474</v>
      </c>
      <c r="C140" s="241" t="s">
        <v>255</v>
      </c>
      <c r="D140" s="242">
        <v>4561</v>
      </c>
      <c r="E140" s="241" t="s">
        <v>466</v>
      </c>
      <c r="F140" s="241" t="s">
        <v>47</v>
      </c>
      <c r="G140" s="241" t="s">
        <v>250</v>
      </c>
      <c r="H140" s="241" t="s">
        <v>48</v>
      </c>
      <c r="I140" s="241" t="s">
        <v>55</v>
      </c>
      <c r="J140" s="241" t="s">
        <v>56</v>
      </c>
      <c r="K140" s="241" t="s">
        <v>222</v>
      </c>
      <c r="L140" s="241" t="s">
        <v>43</v>
      </c>
      <c r="M140" s="243">
        <v>499.7</v>
      </c>
    </row>
    <row r="141" spans="1:13" ht="13.5" x14ac:dyDescent="0.25">
      <c r="A141" s="241" t="s">
        <v>534</v>
      </c>
      <c r="B141" s="241" t="s">
        <v>484</v>
      </c>
      <c r="C141" s="241" t="s">
        <v>255</v>
      </c>
      <c r="D141" s="242">
        <v>4561</v>
      </c>
      <c r="E141" s="241" t="s">
        <v>466</v>
      </c>
      <c r="F141" s="241" t="s">
        <v>47</v>
      </c>
      <c r="G141" s="241" t="s">
        <v>250</v>
      </c>
      <c r="H141" s="241" t="s">
        <v>48</v>
      </c>
      <c r="I141" s="241" t="s">
        <v>55</v>
      </c>
      <c r="J141" s="241" t="s">
        <v>56</v>
      </c>
      <c r="K141" s="241" t="s">
        <v>210</v>
      </c>
      <c r="L141" s="241" t="s">
        <v>41</v>
      </c>
      <c r="M141" s="243">
        <v>237.9</v>
      </c>
    </row>
    <row r="142" spans="1:13" ht="13.5" x14ac:dyDescent="0.25">
      <c r="A142" s="241" t="s">
        <v>527</v>
      </c>
      <c r="B142" s="241" t="s">
        <v>470</v>
      </c>
      <c r="C142" s="241" t="s">
        <v>255</v>
      </c>
      <c r="D142" s="242">
        <v>4561</v>
      </c>
      <c r="E142" s="241" t="s">
        <v>466</v>
      </c>
      <c r="F142" s="241" t="s">
        <v>47</v>
      </c>
      <c r="G142" s="241" t="s">
        <v>250</v>
      </c>
      <c r="H142" s="241" t="s">
        <v>48</v>
      </c>
      <c r="I142" s="241" t="s">
        <v>55</v>
      </c>
      <c r="J142" s="241" t="s">
        <v>56</v>
      </c>
      <c r="K142" s="241" t="s">
        <v>15</v>
      </c>
      <c r="L142" s="241" t="s">
        <v>41</v>
      </c>
      <c r="M142" s="243">
        <v>166.6</v>
      </c>
    </row>
    <row r="143" spans="1:13" ht="13.5" x14ac:dyDescent="0.25">
      <c r="A143" s="241" t="s">
        <v>531</v>
      </c>
      <c r="B143" s="241" t="s">
        <v>478</v>
      </c>
      <c r="C143" s="241" t="s">
        <v>255</v>
      </c>
      <c r="D143" s="242">
        <v>4561</v>
      </c>
      <c r="E143" s="241" t="s">
        <v>466</v>
      </c>
      <c r="F143" s="241" t="s">
        <v>47</v>
      </c>
      <c r="G143" s="241" t="s">
        <v>250</v>
      </c>
      <c r="H143" s="241" t="s">
        <v>48</v>
      </c>
      <c r="I143" s="241" t="s">
        <v>55</v>
      </c>
      <c r="J143" s="241" t="s">
        <v>56</v>
      </c>
      <c r="K143" s="241" t="s">
        <v>209</v>
      </c>
      <c r="L143" s="241" t="s">
        <v>41</v>
      </c>
      <c r="M143" s="243">
        <v>333.1</v>
      </c>
    </row>
    <row r="144" spans="1:13" ht="13.5" x14ac:dyDescent="0.25">
      <c r="A144" s="241" t="s">
        <v>533</v>
      </c>
      <c r="B144" s="241" t="s">
        <v>482</v>
      </c>
      <c r="C144" s="241" t="s">
        <v>255</v>
      </c>
      <c r="D144" s="242">
        <v>4561</v>
      </c>
      <c r="E144" s="241" t="s">
        <v>466</v>
      </c>
      <c r="F144" s="241" t="s">
        <v>47</v>
      </c>
      <c r="G144" s="241" t="s">
        <v>250</v>
      </c>
      <c r="H144" s="241" t="s">
        <v>48</v>
      </c>
      <c r="I144" s="241" t="s">
        <v>55</v>
      </c>
      <c r="J144" s="241" t="s">
        <v>56</v>
      </c>
      <c r="K144" s="241" t="s">
        <v>208</v>
      </c>
      <c r="L144" s="241" t="s">
        <v>41</v>
      </c>
      <c r="M144" s="243">
        <v>475.9</v>
      </c>
    </row>
    <row r="145" spans="1:13" ht="13.5" x14ac:dyDescent="0.25">
      <c r="A145" s="241" t="s">
        <v>525</v>
      </c>
      <c r="B145" s="241" t="s">
        <v>465</v>
      </c>
      <c r="C145" s="241" t="s">
        <v>255</v>
      </c>
      <c r="D145" s="242">
        <v>4561</v>
      </c>
      <c r="E145" s="241" t="s">
        <v>466</v>
      </c>
      <c r="F145" s="241" t="s">
        <v>47</v>
      </c>
      <c r="G145" s="241" t="s">
        <v>250</v>
      </c>
      <c r="H145" s="241" t="s">
        <v>48</v>
      </c>
      <c r="I145" s="241" t="s">
        <v>55</v>
      </c>
      <c r="J145" s="241" t="s">
        <v>56</v>
      </c>
      <c r="K145" s="241" t="s">
        <v>222</v>
      </c>
      <c r="L145" s="241" t="s">
        <v>41</v>
      </c>
      <c r="M145" s="243">
        <v>380.7</v>
      </c>
    </row>
    <row r="146" spans="1:13" ht="13.5" x14ac:dyDescent="0.25">
      <c r="A146" s="241" t="s">
        <v>538</v>
      </c>
      <c r="B146" s="241" t="s">
        <v>472</v>
      </c>
      <c r="C146" s="241" t="s">
        <v>255</v>
      </c>
      <c r="D146" s="242">
        <v>4561</v>
      </c>
      <c r="E146" s="241" t="s">
        <v>466</v>
      </c>
      <c r="F146" s="241" t="s">
        <v>47</v>
      </c>
      <c r="G146" s="241" t="s">
        <v>250</v>
      </c>
      <c r="H146" s="241" t="s">
        <v>48</v>
      </c>
      <c r="I146" s="241" t="s">
        <v>57</v>
      </c>
      <c r="J146" s="241" t="s">
        <v>58</v>
      </c>
      <c r="K146" s="241" t="s">
        <v>210</v>
      </c>
      <c r="L146" s="241" t="s">
        <v>43</v>
      </c>
      <c r="M146" s="243">
        <v>327</v>
      </c>
    </row>
    <row r="147" spans="1:13" ht="13.5" x14ac:dyDescent="0.25">
      <c r="A147" s="241" t="s">
        <v>536</v>
      </c>
      <c r="B147" s="241" t="s">
        <v>468</v>
      </c>
      <c r="C147" s="241" t="s">
        <v>255</v>
      </c>
      <c r="D147" s="242">
        <v>4561</v>
      </c>
      <c r="E147" s="241" t="s">
        <v>466</v>
      </c>
      <c r="F147" s="241" t="s">
        <v>47</v>
      </c>
      <c r="G147" s="241" t="s">
        <v>250</v>
      </c>
      <c r="H147" s="241" t="s">
        <v>48</v>
      </c>
      <c r="I147" s="241" t="s">
        <v>57</v>
      </c>
      <c r="J147" s="241" t="s">
        <v>58</v>
      </c>
      <c r="K147" s="241" t="s">
        <v>15</v>
      </c>
      <c r="L147" s="241" t="s">
        <v>43</v>
      </c>
      <c r="M147" s="243">
        <v>228.9</v>
      </c>
    </row>
    <row r="148" spans="1:13" ht="13.5" x14ac:dyDescent="0.25">
      <c r="A148" s="241" t="s">
        <v>540</v>
      </c>
      <c r="B148" s="241" t="s">
        <v>476</v>
      </c>
      <c r="C148" s="241" t="s">
        <v>255</v>
      </c>
      <c r="D148" s="242">
        <v>4561</v>
      </c>
      <c r="E148" s="241" t="s">
        <v>466</v>
      </c>
      <c r="F148" s="241" t="s">
        <v>47</v>
      </c>
      <c r="G148" s="241" t="s">
        <v>250</v>
      </c>
      <c r="H148" s="241" t="s">
        <v>48</v>
      </c>
      <c r="I148" s="241" t="s">
        <v>57</v>
      </c>
      <c r="J148" s="241" t="s">
        <v>58</v>
      </c>
      <c r="K148" s="241" t="s">
        <v>209</v>
      </c>
      <c r="L148" s="241" t="s">
        <v>43</v>
      </c>
      <c r="M148" s="243">
        <v>457.8</v>
      </c>
    </row>
    <row r="149" spans="1:13" ht="13.5" x14ac:dyDescent="0.25">
      <c r="A149" s="241" t="s">
        <v>542</v>
      </c>
      <c r="B149" s="241" t="s">
        <v>480</v>
      </c>
      <c r="C149" s="241" t="s">
        <v>255</v>
      </c>
      <c r="D149" s="242">
        <v>4561</v>
      </c>
      <c r="E149" s="241" t="s">
        <v>466</v>
      </c>
      <c r="F149" s="241" t="s">
        <v>47</v>
      </c>
      <c r="G149" s="241" t="s">
        <v>250</v>
      </c>
      <c r="H149" s="241" t="s">
        <v>48</v>
      </c>
      <c r="I149" s="241" t="s">
        <v>57</v>
      </c>
      <c r="J149" s="241" t="s">
        <v>58</v>
      </c>
      <c r="K149" s="241" t="s">
        <v>208</v>
      </c>
      <c r="L149" s="241" t="s">
        <v>43</v>
      </c>
      <c r="M149" s="243">
        <v>654</v>
      </c>
    </row>
    <row r="150" spans="1:13" ht="13.5" x14ac:dyDescent="0.25">
      <c r="A150" s="241" t="s">
        <v>539</v>
      </c>
      <c r="B150" s="241" t="s">
        <v>474</v>
      </c>
      <c r="C150" s="241" t="s">
        <v>255</v>
      </c>
      <c r="D150" s="242">
        <v>4561</v>
      </c>
      <c r="E150" s="241" t="s">
        <v>466</v>
      </c>
      <c r="F150" s="241" t="s">
        <v>47</v>
      </c>
      <c r="G150" s="241" t="s">
        <v>250</v>
      </c>
      <c r="H150" s="241" t="s">
        <v>48</v>
      </c>
      <c r="I150" s="241" t="s">
        <v>57</v>
      </c>
      <c r="J150" s="241" t="s">
        <v>58</v>
      </c>
      <c r="K150" s="241" t="s">
        <v>222</v>
      </c>
      <c r="L150" s="241" t="s">
        <v>43</v>
      </c>
      <c r="M150" s="243">
        <v>457.8</v>
      </c>
    </row>
    <row r="151" spans="1:13" ht="13.5" x14ac:dyDescent="0.25">
      <c r="A151" s="241" t="s">
        <v>544</v>
      </c>
      <c r="B151" s="241" t="s">
        <v>484</v>
      </c>
      <c r="C151" s="241" t="s">
        <v>255</v>
      </c>
      <c r="D151" s="242">
        <v>4561</v>
      </c>
      <c r="E151" s="241" t="s">
        <v>466</v>
      </c>
      <c r="F151" s="241" t="s">
        <v>47</v>
      </c>
      <c r="G151" s="241" t="s">
        <v>250</v>
      </c>
      <c r="H151" s="241" t="s">
        <v>48</v>
      </c>
      <c r="I151" s="241" t="s">
        <v>57</v>
      </c>
      <c r="J151" s="241" t="s">
        <v>58</v>
      </c>
      <c r="K151" s="241" t="s">
        <v>210</v>
      </c>
      <c r="L151" s="241" t="s">
        <v>41</v>
      </c>
      <c r="M151" s="243">
        <v>218</v>
      </c>
    </row>
    <row r="152" spans="1:13" ht="13.5" x14ac:dyDescent="0.25">
      <c r="A152" s="241" t="s">
        <v>537</v>
      </c>
      <c r="B152" s="241" t="s">
        <v>470</v>
      </c>
      <c r="C152" s="241" t="s">
        <v>255</v>
      </c>
      <c r="D152" s="242">
        <v>4561</v>
      </c>
      <c r="E152" s="241" t="s">
        <v>466</v>
      </c>
      <c r="F152" s="241" t="s">
        <v>47</v>
      </c>
      <c r="G152" s="241" t="s">
        <v>250</v>
      </c>
      <c r="H152" s="241" t="s">
        <v>48</v>
      </c>
      <c r="I152" s="241" t="s">
        <v>57</v>
      </c>
      <c r="J152" s="241" t="s">
        <v>58</v>
      </c>
      <c r="K152" s="241" t="s">
        <v>15</v>
      </c>
      <c r="L152" s="241" t="s">
        <v>41</v>
      </c>
      <c r="M152" s="243">
        <v>152.6</v>
      </c>
    </row>
    <row r="153" spans="1:13" ht="13.5" x14ac:dyDescent="0.25">
      <c r="A153" s="241" t="s">
        <v>541</v>
      </c>
      <c r="B153" s="241" t="s">
        <v>478</v>
      </c>
      <c r="C153" s="241" t="s">
        <v>255</v>
      </c>
      <c r="D153" s="242">
        <v>4561</v>
      </c>
      <c r="E153" s="241" t="s">
        <v>466</v>
      </c>
      <c r="F153" s="241" t="s">
        <v>47</v>
      </c>
      <c r="G153" s="241" t="s">
        <v>250</v>
      </c>
      <c r="H153" s="241" t="s">
        <v>48</v>
      </c>
      <c r="I153" s="241" t="s">
        <v>57</v>
      </c>
      <c r="J153" s="241" t="s">
        <v>58</v>
      </c>
      <c r="K153" s="241" t="s">
        <v>209</v>
      </c>
      <c r="L153" s="241" t="s">
        <v>41</v>
      </c>
      <c r="M153" s="243">
        <v>305.2</v>
      </c>
    </row>
    <row r="154" spans="1:13" ht="13.5" x14ac:dyDescent="0.25">
      <c r="A154" s="241" t="s">
        <v>543</v>
      </c>
      <c r="B154" s="241" t="s">
        <v>482</v>
      </c>
      <c r="C154" s="241" t="s">
        <v>255</v>
      </c>
      <c r="D154" s="242">
        <v>4561</v>
      </c>
      <c r="E154" s="241" t="s">
        <v>466</v>
      </c>
      <c r="F154" s="241" t="s">
        <v>47</v>
      </c>
      <c r="G154" s="241" t="s">
        <v>250</v>
      </c>
      <c r="H154" s="241" t="s">
        <v>48</v>
      </c>
      <c r="I154" s="241" t="s">
        <v>57</v>
      </c>
      <c r="J154" s="241" t="s">
        <v>58</v>
      </c>
      <c r="K154" s="241" t="s">
        <v>208</v>
      </c>
      <c r="L154" s="241" t="s">
        <v>41</v>
      </c>
      <c r="M154" s="243">
        <v>436</v>
      </c>
    </row>
    <row r="155" spans="1:13" ht="13.5" x14ac:dyDescent="0.25">
      <c r="A155" s="241" t="s">
        <v>535</v>
      </c>
      <c r="B155" s="241" t="s">
        <v>465</v>
      </c>
      <c r="C155" s="241" t="s">
        <v>255</v>
      </c>
      <c r="D155" s="242">
        <v>4561</v>
      </c>
      <c r="E155" s="241" t="s">
        <v>466</v>
      </c>
      <c r="F155" s="241" t="s">
        <v>47</v>
      </c>
      <c r="G155" s="241" t="s">
        <v>250</v>
      </c>
      <c r="H155" s="241" t="s">
        <v>48</v>
      </c>
      <c r="I155" s="241" t="s">
        <v>57</v>
      </c>
      <c r="J155" s="241" t="s">
        <v>58</v>
      </c>
      <c r="K155" s="241" t="s">
        <v>222</v>
      </c>
      <c r="L155" s="241" t="s">
        <v>41</v>
      </c>
      <c r="M155" s="243">
        <v>348.8</v>
      </c>
    </row>
    <row r="156" spans="1:13" ht="13.5" x14ac:dyDescent="0.25">
      <c r="A156" s="241" t="s">
        <v>548</v>
      </c>
      <c r="B156" s="241" t="s">
        <v>472</v>
      </c>
      <c r="C156" s="241" t="s">
        <v>255</v>
      </c>
      <c r="D156" s="242">
        <v>4561</v>
      </c>
      <c r="E156" s="241" t="s">
        <v>466</v>
      </c>
      <c r="F156" s="241" t="s">
        <v>47</v>
      </c>
      <c r="G156" s="241" t="s">
        <v>250</v>
      </c>
      <c r="H156" s="241" t="s">
        <v>48</v>
      </c>
      <c r="I156" s="241" t="s">
        <v>231</v>
      </c>
      <c r="J156" s="241" t="s">
        <v>64</v>
      </c>
      <c r="K156" s="241" t="s">
        <v>210</v>
      </c>
      <c r="L156" s="241" t="s">
        <v>43</v>
      </c>
      <c r="M156" s="243">
        <v>299.60000000000002</v>
      </c>
    </row>
    <row r="157" spans="1:13" ht="13.5" x14ac:dyDescent="0.25">
      <c r="A157" s="241" t="s">
        <v>546</v>
      </c>
      <c r="B157" s="241" t="s">
        <v>468</v>
      </c>
      <c r="C157" s="241" t="s">
        <v>255</v>
      </c>
      <c r="D157" s="242">
        <v>4561</v>
      </c>
      <c r="E157" s="241" t="s">
        <v>466</v>
      </c>
      <c r="F157" s="241" t="s">
        <v>47</v>
      </c>
      <c r="G157" s="241" t="s">
        <v>250</v>
      </c>
      <c r="H157" s="241" t="s">
        <v>48</v>
      </c>
      <c r="I157" s="241" t="s">
        <v>231</v>
      </c>
      <c r="J157" s="241" t="s">
        <v>64</v>
      </c>
      <c r="K157" s="241" t="s">
        <v>15</v>
      </c>
      <c r="L157" s="241" t="s">
        <v>43</v>
      </c>
      <c r="M157" s="243">
        <v>209.8</v>
      </c>
    </row>
    <row r="158" spans="1:13" ht="13.5" x14ac:dyDescent="0.25">
      <c r="A158" s="241" t="s">
        <v>550</v>
      </c>
      <c r="B158" s="241" t="s">
        <v>476</v>
      </c>
      <c r="C158" s="241" t="s">
        <v>255</v>
      </c>
      <c r="D158" s="242">
        <v>4561</v>
      </c>
      <c r="E158" s="241" t="s">
        <v>466</v>
      </c>
      <c r="F158" s="241" t="s">
        <v>47</v>
      </c>
      <c r="G158" s="241" t="s">
        <v>250</v>
      </c>
      <c r="H158" s="241" t="s">
        <v>48</v>
      </c>
      <c r="I158" s="241" t="s">
        <v>231</v>
      </c>
      <c r="J158" s="241" t="s">
        <v>64</v>
      </c>
      <c r="K158" s="241" t="s">
        <v>209</v>
      </c>
      <c r="L158" s="241" t="s">
        <v>43</v>
      </c>
      <c r="M158" s="243">
        <v>419.5</v>
      </c>
    </row>
    <row r="159" spans="1:13" ht="13.5" x14ac:dyDescent="0.25">
      <c r="A159" s="241" t="s">
        <v>552</v>
      </c>
      <c r="B159" s="241" t="s">
        <v>480</v>
      </c>
      <c r="C159" s="241" t="s">
        <v>255</v>
      </c>
      <c r="D159" s="242">
        <v>4561</v>
      </c>
      <c r="E159" s="241" t="s">
        <v>466</v>
      </c>
      <c r="F159" s="241" t="s">
        <v>47</v>
      </c>
      <c r="G159" s="241" t="s">
        <v>250</v>
      </c>
      <c r="H159" s="241" t="s">
        <v>48</v>
      </c>
      <c r="I159" s="241" t="s">
        <v>231</v>
      </c>
      <c r="J159" s="241" t="s">
        <v>64</v>
      </c>
      <c r="K159" s="241" t="s">
        <v>208</v>
      </c>
      <c r="L159" s="241" t="s">
        <v>43</v>
      </c>
      <c r="M159" s="243">
        <v>599.29999999999995</v>
      </c>
    </row>
    <row r="160" spans="1:13" ht="13.5" x14ac:dyDescent="0.25">
      <c r="A160" s="241" t="s">
        <v>549</v>
      </c>
      <c r="B160" s="241" t="s">
        <v>474</v>
      </c>
      <c r="C160" s="241" t="s">
        <v>255</v>
      </c>
      <c r="D160" s="242">
        <v>4561</v>
      </c>
      <c r="E160" s="241" t="s">
        <v>466</v>
      </c>
      <c r="F160" s="241" t="s">
        <v>47</v>
      </c>
      <c r="G160" s="241" t="s">
        <v>250</v>
      </c>
      <c r="H160" s="241" t="s">
        <v>48</v>
      </c>
      <c r="I160" s="241" t="s">
        <v>231</v>
      </c>
      <c r="J160" s="241" t="s">
        <v>64</v>
      </c>
      <c r="K160" s="241" t="s">
        <v>222</v>
      </c>
      <c r="L160" s="241" t="s">
        <v>43</v>
      </c>
      <c r="M160" s="243">
        <v>419.5</v>
      </c>
    </row>
    <row r="161" spans="1:13" ht="13.5" x14ac:dyDescent="0.25">
      <c r="A161" s="241" t="s">
        <v>554</v>
      </c>
      <c r="B161" s="241" t="s">
        <v>484</v>
      </c>
      <c r="C161" s="241" t="s">
        <v>255</v>
      </c>
      <c r="D161" s="242">
        <v>4561</v>
      </c>
      <c r="E161" s="241" t="s">
        <v>466</v>
      </c>
      <c r="F161" s="241" t="s">
        <v>47</v>
      </c>
      <c r="G161" s="241" t="s">
        <v>250</v>
      </c>
      <c r="H161" s="241" t="s">
        <v>48</v>
      </c>
      <c r="I161" s="241" t="s">
        <v>231</v>
      </c>
      <c r="J161" s="241" t="s">
        <v>64</v>
      </c>
      <c r="K161" s="241" t="s">
        <v>210</v>
      </c>
      <c r="L161" s="241" t="s">
        <v>41</v>
      </c>
      <c r="M161" s="243">
        <v>199.8</v>
      </c>
    </row>
    <row r="162" spans="1:13" ht="13.5" x14ac:dyDescent="0.25">
      <c r="A162" s="241" t="s">
        <v>547</v>
      </c>
      <c r="B162" s="241" t="s">
        <v>470</v>
      </c>
      <c r="C162" s="241" t="s">
        <v>255</v>
      </c>
      <c r="D162" s="242">
        <v>4561</v>
      </c>
      <c r="E162" s="241" t="s">
        <v>466</v>
      </c>
      <c r="F162" s="241" t="s">
        <v>47</v>
      </c>
      <c r="G162" s="241" t="s">
        <v>250</v>
      </c>
      <c r="H162" s="241" t="s">
        <v>48</v>
      </c>
      <c r="I162" s="241" t="s">
        <v>231</v>
      </c>
      <c r="J162" s="241" t="s">
        <v>64</v>
      </c>
      <c r="K162" s="241" t="s">
        <v>15</v>
      </c>
      <c r="L162" s="241" t="s">
        <v>41</v>
      </c>
      <c r="M162" s="243">
        <v>139.80000000000001</v>
      </c>
    </row>
    <row r="163" spans="1:13" ht="13.5" x14ac:dyDescent="0.25">
      <c r="A163" s="241" t="s">
        <v>551</v>
      </c>
      <c r="B163" s="241" t="s">
        <v>478</v>
      </c>
      <c r="C163" s="241" t="s">
        <v>255</v>
      </c>
      <c r="D163" s="242">
        <v>4561</v>
      </c>
      <c r="E163" s="241" t="s">
        <v>466</v>
      </c>
      <c r="F163" s="241" t="s">
        <v>47</v>
      </c>
      <c r="G163" s="241" t="s">
        <v>250</v>
      </c>
      <c r="H163" s="241" t="s">
        <v>48</v>
      </c>
      <c r="I163" s="241" t="s">
        <v>231</v>
      </c>
      <c r="J163" s="241" t="s">
        <v>64</v>
      </c>
      <c r="K163" s="241" t="s">
        <v>209</v>
      </c>
      <c r="L163" s="241" t="s">
        <v>41</v>
      </c>
      <c r="M163" s="243">
        <v>279.7</v>
      </c>
    </row>
    <row r="164" spans="1:13" ht="13.5" x14ac:dyDescent="0.25">
      <c r="A164" s="241" t="s">
        <v>553</v>
      </c>
      <c r="B164" s="241" t="s">
        <v>482</v>
      </c>
      <c r="C164" s="241" t="s">
        <v>255</v>
      </c>
      <c r="D164" s="242">
        <v>4561</v>
      </c>
      <c r="E164" s="241" t="s">
        <v>466</v>
      </c>
      <c r="F164" s="241" t="s">
        <v>47</v>
      </c>
      <c r="G164" s="241" t="s">
        <v>250</v>
      </c>
      <c r="H164" s="241" t="s">
        <v>48</v>
      </c>
      <c r="I164" s="241" t="s">
        <v>231</v>
      </c>
      <c r="J164" s="241" t="s">
        <v>64</v>
      </c>
      <c r="K164" s="241" t="s">
        <v>208</v>
      </c>
      <c r="L164" s="241" t="s">
        <v>41</v>
      </c>
      <c r="M164" s="243">
        <v>399.5</v>
      </c>
    </row>
    <row r="165" spans="1:13" ht="13.5" x14ac:dyDescent="0.25">
      <c r="A165" s="241" t="s">
        <v>545</v>
      </c>
      <c r="B165" s="241" t="s">
        <v>465</v>
      </c>
      <c r="C165" s="241" t="s">
        <v>255</v>
      </c>
      <c r="D165" s="242">
        <v>4561</v>
      </c>
      <c r="E165" s="241" t="s">
        <v>466</v>
      </c>
      <c r="F165" s="241" t="s">
        <v>47</v>
      </c>
      <c r="G165" s="241" t="s">
        <v>250</v>
      </c>
      <c r="H165" s="241" t="s">
        <v>48</v>
      </c>
      <c r="I165" s="241" t="s">
        <v>231</v>
      </c>
      <c r="J165" s="241" t="s">
        <v>64</v>
      </c>
      <c r="K165" s="241" t="s">
        <v>222</v>
      </c>
      <c r="L165" s="241" t="s">
        <v>41</v>
      </c>
      <c r="M165" s="243">
        <v>319.60000000000002</v>
      </c>
    </row>
    <row r="166" spans="1:13" ht="13.5" x14ac:dyDescent="0.25">
      <c r="A166" s="241" t="s">
        <v>1249</v>
      </c>
      <c r="B166" s="241" t="s">
        <v>1250</v>
      </c>
      <c r="C166" s="241" t="s">
        <v>256</v>
      </c>
      <c r="D166" s="242">
        <v>4511</v>
      </c>
      <c r="E166" s="241" t="s">
        <v>1244</v>
      </c>
      <c r="F166" s="241" t="s">
        <v>250</v>
      </c>
      <c r="G166" s="241" t="s">
        <v>250</v>
      </c>
      <c r="H166" s="241" t="s">
        <v>48</v>
      </c>
      <c r="I166" s="241" t="s">
        <v>49</v>
      </c>
      <c r="J166" s="241" t="s">
        <v>67</v>
      </c>
      <c r="K166" s="241" t="s">
        <v>210</v>
      </c>
      <c r="L166" s="241" t="s">
        <v>43</v>
      </c>
      <c r="M166" s="243">
        <v>443.2</v>
      </c>
    </row>
    <row r="167" spans="1:13" ht="13.5" x14ac:dyDescent="0.25">
      <c r="A167" s="244" t="s">
        <v>1452</v>
      </c>
      <c r="B167" s="244" t="s">
        <v>1453</v>
      </c>
      <c r="C167" s="244" t="s">
        <v>256</v>
      </c>
      <c r="D167" s="245">
        <v>4511</v>
      </c>
      <c r="E167" s="244" t="s">
        <v>1244</v>
      </c>
      <c r="F167" s="244" t="s">
        <v>250</v>
      </c>
      <c r="G167" s="244" t="s">
        <v>250</v>
      </c>
      <c r="H167" s="244" t="s">
        <v>48</v>
      </c>
      <c r="I167" s="244" t="s">
        <v>49</v>
      </c>
      <c r="J167" s="244" t="s">
        <v>67</v>
      </c>
      <c r="K167" s="244" t="s">
        <v>382</v>
      </c>
      <c r="L167" s="244" t="s">
        <v>43</v>
      </c>
      <c r="M167" s="246">
        <v>1870.5</v>
      </c>
    </row>
    <row r="168" spans="1:13" ht="13.5" x14ac:dyDescent="0.25">
      <c r="A168" s="241" t="s">
        <v>1245</v>
      </c>
      <c r="B168" s="241" t="s">
        <v>1246</v>
      </c>
      <c r="C168" s="241" t="s">
        <v>256</v>
      </c>
      <c r="D168" s="242">
        <v>4511</v>
      </c>
      <c r="E168" s="241" t="s">
        <v>1244</v>
      </c>
      <c r="F168" s="241" t="s">
        <v>250</v>
      </c>
      <c r="G168" s="241" t="s">
        <v>250</v>
      </c>
      <c r="H168" s="241" t="s">
        <v>48</v>
      </c>
      <c r="I168" s="241" t="s">
        <v>49</v>
      </c>
      <c r="J168" s="241" t="s">
        <v>67</v>
      </c>
      <c r="K168" s="241" t="s">
        <v>15</v>
      </c>
      <c r="L168" s="241" t="s">
        <v>43</v>
      </c>
      <c r="M168" s="243">
        <v>310.2</v>
      </c>
    </row>
    <row r="169" spans="1:13" ht="13.5" x14ac:dyDescent="0.25">
      <c r="A169" s="241" t="s">
        <v>1242</v>
      </c>
      <c r="B169" s="241" t="s">
        <v>1243</v>
      </c>
      <c r="C169" s="241" t="s">
        <v>256</v>
      </c>
      <c r="D169" s="242">
        <v>4511</v>
      </c>
      <c r="E169" s="241" t="s">
        <v>1244</v>
      </c>
      <c r="F169" s="241" t="s">
        <v>250</v>
      </c>
      <c r="G169" s="241" t="s">
        <v>250</v>
      </c>
      <c r="H169" s="241" t="s">
        <v>48</v>
      </c>
      <c r="I169" s="241" t="s">
        <v>49</v>
      </c>
      <c r="J169" s="241" t="s">
        <v>67</v>
      </c>
      <c r="K169" s="241" t="s">
        <v>209</v>
      </c>
      <c r="L169" s="241" t="s">
        <v>43</v>
      </c>
      <c r="M169" s="243">
        <v>1385</v>
      </c>
    </row>
    <row r="170" spans="1:13" ht="13.5" x14ac:dyDescent="0.25">
      <c r="A170" s="241" t="s">
        <v>1259</v>
      </c>
      <c r="B170" s="241" t="s">
        <v>1260</v>
      </c>
      <c r="C170" s="241" t="s">
        <v>256</v>
      </c>
      <c r="D170" s="242">
        <v>4511</v>
      </c>
      <c r="E170" s="241" t="s">
        <v>1244</v>
      </c>
      <c r="F170" s="241" t="s">
        <v>250</v>
      </c>
      <c r="G170" s="241" t="s">
        <v>250</v>
      </c>
      <c r="H170" s="241" t="s">
        <v>48</v>
      </c>
      <c r="I170" s="241" t="s">
        <v>49</v>
      </c>
      <c r="J170" s="241" t="s">
        <v>67</v>
      </c>
      <c r="K170" s="241" t="s">
        <v>208</v>
      </c>
      <c r="L170" s="241" t="s">
        <v>43</v>
      </c>
      <c r="M170" s="243">
        <v>2077.5</v>
      </c>
    </row>
    <row r="171" spans="1:13" ht="13.5" x14ac:dyDescent="0.25">
      <c r="A171" s="241" t="s">
        <v>1253</v>
      </c>
      <c r="B171" s="241" t="s">
        <v>1254</v>
      </c>
      <c r="C171" s="241" t="s">
        <v>256</v>
      </c>
      <c r="D171" s="242">
        <v>4511</v>
      </c>
      <c r="E171" s="241" t="s">
        <v>1244</v>
      </c>
      <c r="F171" s="241" t="s">
        <v>250</v>
      </c>
      <c r="G171" s="241" t="s">
        <v>250</v>
      </c>
      <c r="H171" s="241" t="s">
        <v>48</v>
      </c>
      <c r="I171" s="241" t="s">
        <v>49</v>
      </c>
      <c r="J171" s="241" t="s">
        <v>67</v>
      </c>
      <c r="K171" s="241" t="s">
        <v>222</v>
      </c>
      <c r="L171" s="241" t="s">
        <v>43</v>
      </c>
      <c r="M171" s="243">
        <v>1108</v>
      </c>
    </row>
    <row r="172" spans="1:13" ht="13.5" x14ac:dyDescent="0.25">
      <c r="A172" s="241" t="s">
        <v>1251</v>
      </c>
      <c r="B172" s="241" t="s">
        <v>1252</v>
      </c>
      <c r="C172" s="241" t="s">
        <v>256</v>
      </c>
      <c r="D172" s="242">
        <v>4511</v>
      </c>
      <c r="E172" s="241" t="s">
        <v>1244</v>
      </c>
      <c r="F172" s="241" t="s">
        <v>250</v>
      </c>
      <c r="G172" s="241" t="s">
        <v>250</v>
      </c>
      <c r="H172" s="241" t="s">
        <v>48</v>
      </c>
      <c r="I172" s="241" t="s">
        <v>49</v>
      </c>
      <c r="J172" s="241" t="s">
        <v>67</v>
      </c>
      <c r="K172" s="241" t="s">
        <v>210</v>
      </c>
      <c r="L172" s="241" t="s">
        <v>41</v>
      </c>
      <c r="M172" s="243">
        <v>277</v>
      </c>
    </row>
    <row r="173" spans="1:13" ht="13.5" x14ac:dyDescent="0.25">
      <c r="A173" s="244" t="s">
        <v>1454</v>
      </c>
      <c r="B173" s="244" t="s">
        <v>1455</v>
      </c>
      <c r="C173" s="244" t="s">
        <v>256</v>
      </c>
      <c r="D173" s="245">
        <v>4511</v>
      </c>
      <c r="E173" s="244" t="s">
        <v>1244</v>
      </c>
      <c r="F173" s="244" t="s">
        <v>250</v>
      </c>
      <c r="G173" s="244" t="s">
        <v>250</v>
      </c>
      <c r="H173" s="244" t="s">
        <v>48</v>
      </c>
      <c r="I173" s="244" t="s">
        <v>49</v>
      </c>
      <c r="J173" s="244" t="s">
        <v>67</v>
      </c>
      <c r="K173" s="244" t="s">
        <v>382</v>
      </c>
      <c r="L173" s="244" t="s">
        <v>41</v>
      </c>
      <c r="M173" s="246">
        <v>1247</v>
      </c>
    </row>
    <row r="174" spans="1:13" ht="13.5" x14ac:dyDescent="0.25">
      <c r="A174" s="241" t="s">
        <v>1247</v>
      </c>
      <c r="B174" s="241" t="s">
        <v>1248</v>
      </c>
      <c r="C174" s="241" t="s">
        <v>256</v>
      </c>
      <c r="D174" s="242">
        <v>4511</v>
      </c>
      <c r="E174" s="241" t="s">
        <v>1244</v>
      </c>
      <c r="F174" s="241" t="s">
        <v>250</v>
      </c>
      <c r="G174" s="241" t="s">
        <v>250</v>
      </c>
      <c r="H174" s="241" t="s">
        <v>48</v>
      </c>
      <c r="I174" s="241" t="s">
        <v>49</v>
      </c>
      <c r="J174" s="241" t="s">
        <v>67</v>
      </c>
      <c r="K174" s="241" t="s">
        <v>15</v>
      </c>
      <c r="L174" s="241" t="s">
        <v>41</v>
      </c>
      <c r="M174" s="243">
        <v>193.9</v>
      </c>
    </row>
    <row r="175" spans="1:13" ht="13.5" x14ac:dyDescent="0.25">
      <c r="A175" s="241" t="s">
        <v>1257</v>
      </c>
      <c r="B175" s="241" t="s">
        <v>1258</v>
      </c>
      <c r="C175" s="241" t="s">
        <v>256</v>
      </c>
      <c r="D175" s="242">
        <v>4511</v>
      </c>
      <c r="E175" s="241" t="s">
        <v>1244</v>
      </c>
      <c r="F175" s="241" t="s">
        <v>250</v>
      </c>
      <c r="G175" s="241" t="s">
        <v>250</v>
      </c>
      <c r="H175" s="241" t="s">
        <v>48</v>
      </c>
      <c r="I175" s="241" t="s">
        <v>49</v>
      </c>
      <c r="J175" s="241" t="s">
        <v>67</v>
      </c>
      <c r="K175" s="241" t="s">
        <v>209</v>
      </c>
      <c r="L175" s="241" t="s">
        <v>41</v>
      </c>
      <c r="M175" s="243">
        <v>831</v>
      </c>
    </row>
    <row r="176" spans="1:13" ht="13.5" x14ac:dyDescent="0.25">
      <c r="A176" s="241" t="s">
        <v>1261</v>
      </c>
      <c r="B176" s="241" t="s">
        <v>1262</v>
      </c>
      <c r="C176" s="241" t="s">
        <v>256</v>
      </c>
      <c r="D176" s="242">
        <v>4511</v>
      </c>
      <c r="E176" s="241" t="s">
        <v>1244</v>
      </c>
      <c r="F176" s="241" t="s">
        <v>250</v>
      </c>
      <c r="G176" s="241" t="s">
        <v>250</v>
      </c>
      <c r="H176" s="241" t="s">
        <v>48</v>
      </c>
      <c r="I176" s="241" t="s">
        <v>49</v>
      </c>
      <c r="J176" s="241" t="s">
        <v>67</v>
      </c>
      <c r="K176" s="241" t="s">
        <v>208</v>
      </c>
      <c r="L176" s="241" t="s">
        <v>41</v>
      </c>
      <c r="M176" s="243">
        <v>1385</v>
      </c>
    </row>
    <row r="177" spans="1:13" ht="13.5" x14ac:dyDescent="0.25">
      <c r="A177" s="241" t="s">
        <v>1255</v>
      </c>
      <c r="B177" s="241" t="s">
        <v>1256</v>
      </c>
      <c r="C177" s="241" t="s">
        <v>256</v>
      </c>
      <c r="D177" s="242">
        <v>4511</v>
      </c>
      <c r="E177" s="241" t="s">
        <v>1244</v>
      </c>
      <c r="F177" s="241" t="s">
        <v>250</v>
      </c>
      <c r="G177" s="241" t="s">
        <v>250</v>
      </c>
      <c r="H177" s="241" t="s">
        <v>48</v>
      </c>
      <c r="I177" s="241" t="s">
        <v>49</v>
      </c>
      <c r="J177" s="241" t="s">
        <v>67</v>
      </c>
      <c r="K177" s="241" t="s">
        <v>222</v>
      </c>
      <c r="L177" s="241" t="s">
        <v>41</v>
      </c>
      <c r="M177" s="243">
        <v>692.5</v>
      </c>
    </row>
    <row r="178" spans="1:13" ht="13.5" x14ac:dyDescent="0.25">
      <c r="A178" s="241" t="s">
        <v>1266</v>
      </c>
      <c r="B178" s="241" t="s">
        <v>1250</v>
      </c>
      <c r="C178" s="241" t="s">
        <v>256</v>
      </c>
      <c r="D178" s="242">
        <v>4511</v>
      </c>
      <c r="E178" s="241" t="s">
        <v>1244</v>
      </c>
      <c r="F178" s="241" t="s">
        <v>250</v>
      </c>
      <c r="G178" s="241" t="s">
        <v>250</v>
      </c>
      <c r="H178" s="241" t="s">
        <v>48</v>
      </c>
      <c r="I178" s="241" t="s">
        <v>227</v>
      </c>
      <c r="J178" s="241" t="s">
        <v>69</v>
      </c>
      <c r="K178" s="241" t="s">
        <v>210</v>
      </c>
      <c r="L178" s="241" t="s">
        <v>43</v>
      </c>
      <c r="M178" s="243">
        <v>400.9</v>
      </c>
    </row>
    <row r="179" spans="1:13" ht="13.5" x14ac:dyDescent="0.25">
      <c r="A179" s="244" t="s">
        <v>1456</v>
      </c>
      <c r="B179" s="244" t="s">
        <v>1453</v>
      </c>
      <c r="C179" s="244" t="s">
        <v>256</v>
      </c>
      <c r="D179" s="245">
        <v>4511</v>
      </c>
      <c r="E179" s="244" t="s">
        <v>1244</v>
      </c>
      <c r="F179" s="244" t="s">
        <v>250</v>
      </c>
      <c r="G179" s="244" t="s">
        <v>250</v>
      </c>
      <c r="H179" s="244" t="s">
        <v>48</v>
      </c>
      <c r="I179" s="244" t="s">
        <v>227</v>
      </c>
      <c r="J179" s="244" t="s">
        <v>69</v>
      </c>
      <c r="K179" s="244" t="s">
        <v>382</v>
      </c>
      <c r="L179" s="244" t="s">
        <v>43</v>
      </c>
      <c r="M179" s="246">
        <v>1691.9</v>
      </c>
    </row>
    <row r="180" spans="1:13" ht="13.5" x14ac:dyDescent="0.25">
      <c r="A180" s="241" t="s">
        <v>1264</v>
      </c>
      <c r="B180" s="241" t="s">
        <v>1246</v>
      </c>
      <c r="C180" s="241" t="s">
        <v>256</v>
      </c>
      <c r="D180" s="242">
        <v>4511</v>
      </c>
      <c r="E180" s="241" t="s">
        <v>1244</v>
      </c>
      <c r="F180" s="241" t="s">
        <v>250</v>
      </c>
      <c r="G180" s="241" t="s">
        <v>250</v>
      </c>
      <c r="H180" s="241" t="s">
        <v>48</v>
      </c>
      <c r="I180" s="241" t="s">
        <v>227</v>
      </c>
      <c r="J180" s="241" t="s">
        <v>69</v>
      </c>
      <c r="K180" s="241" t="s">
        <v>15</v>
      </c>
      <c r="L180" s="241" t="s">
        <v>43</v>
      </c>
      <c r="M180" s="243">
        <v>280.60000000000002</v>
      </c>
    </row>
    <row r="181" spans="1:13" ht="13.5" x14ac:dyDescent="0.25">
      <c r="A181" s="241" t="s">
        <v>1263</v>
      </c>
      <c r="B181" s="241" t="s">
        <v>1243</v>
      </c>
      <c r="C181" s="241" t="s">
        <v>256</v>
      </c>
      <c r="D181" s="242">
        <v>4511</v>
      </c>
      <c r="E181" s="241" t="s">
        <v>1244</v>
      </c>
      <c r="F181" s="241" t="s">
        <v>250</v>
      </c>
      <c r="G181" s="241" t="s">
        <v>250</v>
      </c>
      <c r="H181" s="241" t="s">
        <v>48</v>
      </c>
      <c r="I181" s="241" t="s">
        <v>227</v>
      </c>
      <c r="J181" s="241" t="s">
        <v>69</v>
      </c>
      <c r="K181" s="241" t="s">
        <v>209</v>
      </c>
      <c r="L181" s="241" t="s">
        <v>43</v>
      </c>
      <c r="M181" s="243">
        <v>1252.7</v>
      </c>
    </row>
    <row r="182" spans="1:13" ht="13.5" x14ac:dyDescent="0.25">
      <c r="A182" s="241" t="s">
        <v>1271</v>
      </c>
      <c r="B182" s="241" t="s">
        <v>1260</v>
      </c>
      <c r="C182" s="241" t="s">
        <v>256</v>
      </c>
      <c r="D182" s="242">
        <v>4511</v>
      </c>
      <c r="E182" s="241" t="s">
        <v>1244</v>
      </c>
      <c r="F182" s="241" t="s">
        <v>250</v>
      </c>
      <c r="G182" s="241" t="s">
        <v>250</v>
      </c>
      <c r="H182" s="241" t="s">
        <v>48</v>
      </c>
      <c r="I182" s="241" t="s">
        <v>227</v>
      </c>
      <c r="J182" s="241" t="s">
        <v>69</v>
      </c>
      <c r="K182" s="241" t="s">
        <v>208</v>
      </c>
      <c r="L182" s="241" t="s">
        <v>43</v>
      </c>
      <c r="M182" s="243">
        <v>1879.1</v>
      </c>
    </row>
    <row r="183" spans="1:13" ht="13.5" x14ac:dyDescent="0.25">
      <c r="A183" s="241" t="s">
        <v>1268</v>
      </c>
      <c r="B183" s="241" t="s">
        <v>1254</v>
      </c>
      <c r="C183" s="241" t="s">
        <v>256</v>
      </c>
      <c r="D183" s="242">
        <v>4511</v>
      </c>
      <c r="E183" s="241" t="s">
        <v>1244</v>
      </c>
      <c r="F183" s="241" t="s">
        <v>250</v>
      </c>
      <c r="G183" s="241" t="s">
        <v>250</v>
      </c>
      <c r="H183" s="241" t="s">
        <v>48</v>
      </c>
      <c r="I183" s="241" t="s">
        <v>227</v>
      </c>
      <c r="J183" s="241" t="s">
        <v>69</v>
      </c>
      <c r="K183" s="241" t="s">
        <v>222</v>
      </c>
      <c r="L183" s="241" t="s">
        <v>43</v>
      </c>
      <c r="M183" s="243">
        <v>1002.2</v>
      </c>
    </row>
    <row r="184" spans="1:13" ht="13.5" x14ac:dyDescent="0.25">
      <c r="A184" s="241" t="s">
        <v>1267</v>
      </c>
      <c r="B184" s="241" t="s">
        <v>1252</v>
      </c>
      <c r="C184" s="241" t="s">
        <v>256</v>
      </c>
      <c r="D184" s="242">
        <v>4511</v>
      </c>
      <c r="E184" s="241" t="s">
        <v>1244</v>
      </c>
      <c r="F184" s="241" t="s">
        <v>250</v>
      </c>
      <c r="G184" s="241" t="s">
        <v>250</v>
      </c>
      <c r="H184" s="241" t="s">
        <v>48</v>
      </c>
      <c r="I184" s="241" t="s">
        <v>227</v>
      </c>
      <c r="J184" s="241" t="s">
        <v>69</v>
      </c>
      <c r="K184" s="241" t="s">
        <v>210</v>
      </c>
      <c r="L184" s="241" t="s">
        <v>41</v>
      </c>
      <c r="M184" s="243">
        <v>250.5</v>
      </c>
    </row>
    <row r="185" spans="1:13" ht="13.5" x14ac:dyDescent="0.25">
      <c r="A185" s="244" t="s">
        <v>1457</v>
      </c>
      <c r="B185" s="244" t="s">
        <v>1455</v>
      </c>
      <c r="C185" s="244" t="s">
        <v>256</v>
      </c>
      <c r="D185" s="245">
        <v>4511</v>
      </c>
      <c r="E185" s="244" t="s">
        <v>1244</v>
      </c>
      <c r="F185" s="244" t="s">
        <v>250</v>
      </c>
      <c r="G185" s="244" t="s">
        <v>250</v>
      </c>
      <c r="H185" s="244" t="s">
        <v>48</v>
      </c>
      <c r="I185" s="244" t="s">
        <v>227</v>
      </c>
      <c r="J185" s="244" t="s">
        <v>69</v>
      </c>
      <c r="K185" s="244" t="s">
        <v>382</v>
      </c>
      <c r="L185" s="244" t="s">
        <v>41</v>
      </c>
      <c r="M185" s="246">
        <v>1127.9000000000001</v>
      </c>
    </row>
    <row r="186" spans="1:13" ht="13.5" x14ac:dyDescent="0.25">
      <c r="A186" s="241" t="s">
        <v>1265</v>
      </c>
      <c r="B186" s="241" t="s">
        <v>1248</v>
      </c>
      <c r="C186" s="241" t="s">
        <v>256</v>
      </c>
      <c r="D186" s="242">
        <v>4511</v>
      </c>
      <c r="E186" s="241" t="s">
        <v>1244</v>
      </c>
      <c r="F186" s="241" t="s">
        <v>250</v>
      </c>
      <c r="G186" s="241" t="s">
        <v>250</v>
      </c>
      <c r="H186" s="241" t="s">
        <v>48</v>
      </c>
      <c r="I186" s="241" t="s">
        <v>227</v>
      </c>
      <c r="J186" s="241" t="s">
        <v>69</v>
      </c>
      <c r="K186" s="241" t="s">
        <v>15</v>
      </c>
      <c r="L186" s="241" t="s">
        <v>41</v>
      </c>
      <c r="M186" s="243">
        <v>175.4</v>
      </c>
    </row>
    <row r="187" spans="1:13" ht="13.5" x14ac:dyDescent="0.25">
      <c r="A187" s="241" t="s">
        <v>1270</v>
      </c>
      <c r="B187" s="241" t="s">
        <v>1258</v>
      </c>
      <c r="C187" s="241" t="s">
        <v>256</v>
      </c>
      <c r="D187" s="242">
        <v>4511</v>
      </c>
      <c r="E187" s="241" t="s">
        <v>1244</v>
      </c>
      <c r="F187" s="241" t="s">
        <v>250</v>
      </c>
      <c r="G187" s="241" t="s">
        <v>250</v>
      </c>
      <c r="H187" s="241" t="s">
        <v>48</v>
      </c>
      <c r="I187" s="241" t="s">
        <v>227</v>
      </c>
      <c r="J187" s="241" t="s">
        <v>69</v>
      </c>
      <c r="K187" s="241" t="s">
        <v>209</v>
      </c>
      <c r="L187" s="241" t="s">
        <v>41</v>
      </c>
      <c r="M187" s="243">
        <v>751.6</v>
      </c>
    </row>
    <row r="188" spans="1:13" ht="13.5" x14ac:dyDescent="0.25">
      <c r="A188" s="241" t="s">
        <v>1272</v>
      </c>
      <c r="B188" s="241" t="s">
        <v>1262</v>
      </c>
      <c r="C188" s="241" t="s">
        <v>256</v>
      </c>
      <c r="D188" s="242">
        <v>4511</v>
      </c>
      <c r="E188" s="241" t="s">
        <v>1244</v>
      </c>
      <c r="F188" s="241" t="s">
        <v>250</v>
      </c>
      <c r="G188" s="241" t="s">
        <v>250</v>
      </c>
      <c r="H188" s="241" t="s">
        <v>48</v>
      </c>
      <c r="I188" s="241" t="s">
        <v>227</v>
      </c>
      <c r="J188" s="241" t="s">
        <v>69</v>
      </c>
      <c r="K188" s="241" t="s">
        <v>208</v>
      </c>
      <c r="L188" s="241" t="s">
        <v>41</v>
      </c>
      <c r="M188" s="243">
        <v>1252.7</v>
      </c>
    </row>
    <row r="189" spans="1:13" ht="13.5" x14ac:dyDescent="0.25">
      <c r="A189" s="241" t="s">
        <v>1269</v>
      </c>
      <c r="B189" s="241" t="s">
        <v>1256</v>
      </c>
      <c r="C189" s="241" t="s">
        <v>256</v>
      </c>
      <c r="D189" s="242">
        <v>4511</v>
      </c>
      <c r="E189" s="241" t="s">
        <v>1244</v>
      </c>
      <c r="F189" s="241" t="s">
        <v>250</v>
      </c>
      <c r="G189" s="241" t="s">
        <v>250</v>
      </c>
      <c r="H189" s="241" t="s">
        <v>48</v>
      </c>
      <c r="I189" s="241" t="s">
        <v>227</v>
      </c>
      <c r="J189" s="241" t="s">
        <v>69</v>
      </c>
      <c r="K189" s="241" t="s">
        <v>222</v>
      </c>
      <c r="L189" s="241" t="s">
        <v>41</v>
      </c>
      <c r="M189" s="243">
        <v>626.4</v>
      </c>
    </row>
    <row r="190" spans="1:13" ht="13.5" x14ac:dyDescent="0.25">
      <c r="A190" s="241" t="s">
        <v>1276</v>
      </c>
      <c r="B190" s="241" t="s">
        <v>1250</v>
      </c>
      <c r="C190" s="241" t="s">
        <v>256</v>
      </c>
      <c r="D190" s="242">
        <v>4511</v>
      </c>
      <c r="E190" s="241" t="s">
        <v>1244</v>
      </c>
      <c r="F190" s="241" t="s">
        <v>250</v>
      </c>
      <c r="G190" s="241" t="s">
        <v>250</v>
      </c>
      <c r="H190" s="241" t="s">
        <v>48</v>
      </c>
      <c r="I190" s="241" t="s">
        <v>51</v>
      </c>
      <c r="J190" s="241" t="s">
        <v>184</v>
      </c>
      <c r="K190" s="241" t="s">
        <v>210</v>
      </c>
      <c r="L190" s="241" t="s">
        <v>43</v>
      </c>
      <c r="M190" s="243">
        <v>362.7</v>
      </c>
    </row>
    <row r="191" spans="1:13" ht="13.5" x14ac:dyDescent="0.25">
      <c r="A191" s="244" t="s">
        <v>1458</v>
      </c>
      <c r="B191" s="244" t="s">
        <v>1453</v>
      </c>
      <c r="C191" s="244" t="s">
        <v>256</v>
      </c>
      <c r="D191" s="245">
        <v>4511</v>
      </c>
      <c r="E191" s="244" t="s">
        <v>1244</v>
      </c>
      <c r="F191" s="244" t="s">
        <v>250</v>
      </c>
      <c r="G191" s="244" t="s">
        <v>250</v>
      </c>
      <c r="H191" s="244" t="s">
        <v>48</v>
      </c>
      <c r="I191" s="244" t="s">
        <v>51</v>
      </c>
      <c r="J191" s="244" t="s">
        <v>184</v>
      </c>
      <c r="K191" s="244" t="s">
        <v>382</v>
      </c>
      <c r="L191" s="244" t="s">
        <v>43</v>
      </c>
      <c r="M191" s="246">
        <v>1530.6</v>
      </c>
    </row>
    <row r="192" spans="1:13" ht="13.5" x14ac:dyDescent="0.25">
      <c r="A192" s="241" t="s">
        <v>1274</v>
      </c>
      <c r="B192" s="241" t="s">
        <v>1246</v>
      </c>
      <c r="C192" s="241" t="s">
        <v>256</v>
      </c>
      <c r="D192" s="242">
        <v>4511</v>
      </c>
      <c r="E192" s="241" t="s">
        <v>1244</v>
      </c>
      <c r="F192" s="241" t="s">
        <v>250</v>
      </c>
      <c r="G192" s="241" t="s">
        <v>250</v>
      </c>
      <c r="H192" s="241" t="s">
        <v>48</v>
      </c>
      <c r="I192" s="241" t="s">
        <v>51</v>
      </c>
      <c r="J192" s="241" t="s">
        <v>184</v>
      </c>
      <c r="K192" s="241" t="s">
        <v>15</v>
      </c>
      <c r="L192" s="241" t="s">
        <v>43</v>
      </c>
      <c r="M192" s="243">
        <v>253.9</v>
      </c>
    </row>
    <row r="193" spans="1:13" ht="13.5" x14ac:dyDescent="0.25">
      <c r="A193" s="241" t="s">
        <v>1273</v>
      </c>
      <c r="B193" s="241" t="s">
        <v>1243</v>
      </c>
      <c r="C193" s="241" t="s">
        <v>256</v>
      </c>
      <c r="D193" s="242">
        <v>4511</v>
      </c>
      <c r="E193" s="241" t="s">
        <v>1244</v>
      </c>
      <c r="F193" s="241" t="s">
        <v>250</v>
      </c>
      <c r="G193" s="241" t="s">
        <v>250</v>
      </c>
      <c r="H193" s="241" t="s">
        <v>48</v>
      </c>
      <c r="I193" s="241" t="s">
        <v>51</v>
      </c>
      <c r="J193" s="241" t="s">
        <v>184</v>
      </c>
      <c r="K193" s="241" t="s">
        <v>209</v>
      </c>
      <c r="L193" s="241" t="s">
        <v>43</v>
      </c>
      <c r="M193" s="243">
        <v>1133.3</v>
      </c>
    </row>
    <row r="194" spans="1:13" ht="13.5" x14ac:dyDescent="0.25">
      <c r="A194" s="241" t="s">
        <v>1281</v>
      </c>
      <c r="B194" s="241" t="s">
        <v>1260</v>
      </c>
      <c r="C194" s="241" t="s">
        <v>256</v>
      </c>
      <c r="D194" s="242">
        <v>4511</v>
      </c>
      <c r="E194" s="241" t="s">
        <v>1244</v>
      </c>
      <c r="F194" s="241" t="s">
        <v>250</v>
      </c>
      <c r="G194" s="241" t="s">
        <v>250</v>
      </c>
      <c r="H194" s="241" t="s">
        <v>48</v>
      </c>
      <c r="I194" s="241" t="s">
        <v>51</v>
      </c>
      <c r="J194" s="241" t="s">
        <v>184</v>
      </c>
      <c r="K194" s="241" t="s">
        <v>208</v>
      </c>
      <c r="L194" s="241" t="s">
        <v>43</v>
      </c>
      <c r="M194" s="243">
        <v>1700</v>
      </c>
    </row>
    <row r="195" spans="1:13" ht="13.5" x14ac:dyDescent="0.25">
      <c r="A195" s="241" t="s">
        <v>1278</v>
      </c>
      <c r="B195" s="241" t="s">
        <v>1254</v>
      </c>
      <c r="C195" s="241" t="s">
        <v>256</v>
      </c>
      <c r="D195" s="242">
        <v>4511</v>
      </c>
      <c r="E195" s="241" t="s">
        <v>1244</v>
      </c>
      <c r="F195" s="241" t="s">
        <v>250</v>
      </c>
      <c r="G195" s="241" t="s">
        <v>250</v>
      </c>
      <c r="H195" s="241" t="s">
        <v>48</v>
      </c>
      <c r="I195" s="241" t="s">
        <v>51</v>
      </c>
      <c r="J195" s="241" t="s">
        <v>184</v>
      </c>
      <c r="K195" s="241" t="s">
        <v>222</v>
      </c>
      <c r="L195" s="241" t="s">
        <v>43</v>
      </c>
      <c r="M195" s="243">
        <v>906.7</v>
      </c>
    </row>
    <row r="196" spans="1:13" ht="13.5" x14ac:dyDescent="0.25">
      <c r="A196" s="241" t="s">
        <v>1277</v>
      </c>
      <c r="B196" s="241" t="s">
        <v>1252</v>
      </c>
      <c r="C196" s="241" t="s">
        <v>256</v>
      </c>
      <c r="D196" s="242">
        <v>4511</v>
      </c>
      <c r="E196" s="241" t="s">
        <v>1244</v>
      </c>
      <c r="F196" s="241" t="s">
        <v>250</v>
      </c>
      <c r="G196" s="241" t="s">
        <v>250</v>
      </c>
      <c r="H196" s="241" t="s">
        <v>48</v>
      </c>
      <c r="I196" s="241" t="s">
        <v>51</v>
      </c>
      <c r="J196" s="241" t="s">
        <v>184</v>
      </c>
      <c r="K196" s="241" t="s">
        <v>210</v>
      </c>
      <c r="L196" s="241" t="s">
        <v>41</v>
      </c>
      <c r="M196" s="243">
        <v>226.7</v>
      </c>
    </row>
    <row r="197" spans="1:13" ht="13.5" x14ac:dyDescent="0.25">
      <c r="A197" s="244" t="s">
        <v>1459</v>
      </c>
      <c r="B197" s="244" t="s">
        <v>1455</v>
      </c>
      <c r="C197" s="244" t="s">
        <v>256</v>
      </c>
      <c r="D197" s="245">
        <v>4511</v>
      </c>
      <c r="E197" s="244" t="s">
        <v>1244</v>
      </c>
      <c r="F197" s="244" t="s">
        <v>250</v>
      </c>
      <c r="G197" s="244" t="s">
        <v>250</v>
      </c>
      <c r="H197" s="244" t="s">
        <v>48</v>
      </c>
      <c r="I197" s="244" t="s">
        <v>51</v>
      </c>
      <c r="J197" s="244" t="s">
        <v>184</v>
      </c>
      <c r="K197" s="244" t="s">
        <v>382</v>
      </c>
      <c r="L197" s="244" t="s">
        <v>41</v>
      </c>
      <c r="M197" s="246">
        <v>1020.4</v>
      </c>
    </row>
    <row r="198" spans="1:13" ht="13.5" x14ac:dyDescent="0.25">
      <c r="A198" s="241" t="s">
        <v>1275</v>
      </c>
      <c r="B198" s="241" t="s">
        <v>1248</v>
      </c>
      <c r="C198" s="241" t="s">
        <v>256</v>
      </c>
      <c r="D198" s="242">
        <v>4511</v>
      </c>
      <c r="E198" s="241" t="s">
        <v>1244</v>
      </c>
      <c r="F198" s="241" t="s">
        <v>250</v>
      </c>
      <c r="G198" s="241" t="s">
        <v>250</v>
      </c>
      <c r="H198" s="241" t="s">
        <v>48</v>
      </c>
      <c r="I198" s="241" t="s">
        <v>51</v>
      </c>
      <c r="J198" s="241" t="s">
        <v>184</v>
      </c>
      <c r="K198" s="241" t="s">
        <v>15</v>
      </c>
      <c r="L198" s="241" t="s">
        <v>41</v>
      </c>
      <c r="M198" s="243">
        <v>158.69999999999999</v>
      </c>
    </row>
    <row r="199" spans="1:13" ht="13.5" x14ac:dyDescent="0.25">
      <c r="A199" s="241" t="s">
        <v>1280</v>
      </c>
      <c r="B199" s="241" t="s">
        <v>1258</v>
      </c>
      <c r="C199" s="241" t="s">
        <v>256</v>
      </c>
      <c r="D199" s="242">
        <v>4511</v>
      </c>
      <c r="E199" s="241" t="s">
        <v>1244</v>
      </c>
      <c r="F199" s="241" t="s">
        <v>250</v>
      </c>
      <c r="G199" s="241" t="s">
        <v>250</v>
      </c>
      <c r="H199" s="241" t="s">
        <v>48</v>
      </c>
      <c r="I199" s="241" t="s">
        <v>51</v>
      </c>
      <c r="J199" s="241" t="s">
        <v>184</v>
      </c>
      <c r="K199" s="241" t="s">
        <v>209</v>
      </c>
      <c r="L199" s="241" t="s">
        <v>41</v>
      </c>
      <c r="M199" s="243">
        <v>680</v>
      </c>
    </row>
    <row r="200" spans="1:13" ht="13.5" x14ac:dyDescent="0.25">
      <c r="A200" s="241" t="s">
        <v>1282</v>
      </c>
      <c r="B200" s="241" t="s">
        <v>1262</v>
      </c>
      <c r="C200" s="241" t="s">
        <v>256</v>
      </c>
      <c r="D200" s="242">
        <v>4511</v>
      </c>
      <c r="E200" s="241" t="s">
        <v>1244</v>
      </c>
      <c r="F200" s="241" t="s">
        <v>250</v>
      </c>
      <c r="G200" s="241" t="s">
        <v>250</v>
      </c>
      <c r="H200" s="241" t="s">
        <v>48</v>
      </c>
      <c r="I200" s="241" t="s">
        <v>51</v>
      </c>
      <c r="J200" s="241" t="s">
        <v>184</v>
      </c>
      <c r="K200" s="241" t="s">
        <v>208</v>
      </c>
      <c r="L200" s="241" t="s">
        <v>41</v>
      </c>
      <c r="M200" s="243">
        <v>1133.3</v>
      </c>
    </row>
    <row r="201" spans="1:13" ht="13.5" x14ac:dyDescent="0.25">
      <c r="A201" s="241" t="s">
        <v>1279</v>
      </c>
      <c r="B201" s="241" t="s">
        <v>1256</v>
      </c>
      <c r="C201" s="241" t="s">
        <v>256</v>
      </c>
      <c r="D201" s="242">
        <v>4511</v>
      </c>
      <c r="E201" s="241" t="s">
        <v>1244</v>
      </c>
      <c r="F201" s="241" t="s">
        <v>250</v>
      </c>
      <c r="G201" s="241" t="s">
        <v>250</v>
      </c>
      <c r="H201" s="241" t="s">
        <v>48</v>
      </c>
      <c r="I201" s="241" t="s">
        <v>51</v>
      </c>
      <c r="J201" s="241" t="s">
        <v>184</v>
      </c>
      <c r="K201" s="241" t="s">
        <v>222</v>
      </c>
      <c r="L201" s="241" t="s">
        <v>41</v>
      </c>
      <c r="M201" s="243">
        <v>566.70000000000005</v>
      </c>
    </row>
    <row r="202" spans="1:13" ht="13.5" x14ac:dyDescent="0.25">
      <c r="A202" s="241" t="s">
        <v>1286</v>
      </c>
      <c r="B202" s="241" t="s">
        <v>1250</v>
      </c>
      <c r="C202" s="241" t="s">
        <v>256</v>
      </c>
      <c r="D202" s="242">
        <v>4511</v>
      </c>
      <c r="E202" s="241" t="s">
        <v>1244</v>
      </c>
      <c r="F202" s="241" t="s">
        <v>250</v>
      </c>
      <c r="G202" s="241" t="s">
        <v>250</v>
      </c>
      <c r="H202" s="241" t="s">
        <v>48</v>
      </c>
      <c r="I202" s="241" t="s">
        <v>53</v>
      </c>
      <c r="J202" s="241" t="s">
        <v>186</v>
      </c>
      <c r="K202" s="241" t="s">
        <v>210</v>
      </c>
      <c r="L202" s="241" t="s">
        <v>43</v>
      </c>
      <c r="M202" s="243">
        <v>328</v>
      </c>
    </row>
    <row r="203" spans="1:13" ht="13.5" x14ac:dyDescent="0.25">
      <c r="A203" s="244" t="s">
        <v>1460</v>
      </c>
      <c r="B203" s="244" t="s">
        <v>1453</v>
      </c>
      <c r="C203" s="244" t="s">
        <v>256</v>
      </c>
      <c r="D203" s="245">
        <v>4511</v>
      </c>
      <c r="E203" s="244" t="s">
        <v>1244</v>
      </c>
      <c r="F203" s="244" t="s">
        <v>250</v>
      </c>
      <c r="G203" s="244" t="s">
        <v>250</v>
      </c>
      <c r="H203" s="244" t="s">
        <v>48</v>
      </c>
      <c r="I203" s="244" t="s">
        <v>53</v>
      </c>
      <c r="J203" s="244" t="s">
        <v>186</v>
      </c>
      <c r="K203" s="244" t="s">
        <v>382</v>
      </c>
      <c r="L203" s="244" t="s">
        <v>43</v>
      </c>
      <c r="M203" s="246">
        <v>1384.4</v>
      </c>
    </row>
    <row r="204" spans="1:13" ht="13.5" x14ac:dyDescent="0.25">
      <c r="A204" s="241" t="s">
        <v>1284</v>
      </c>
      <c r="B204" s="241" t="s">
        <v>1246</v>
      </c>
      <c r="C204" s="241" t="s">
        <v>256</v>
      </c>
      <c r="D204" s="242">
        <v>4511</v>
      </c>
      <c r="E204" s="241" t="s">
        <v>1244</v>
      </c>
      <c r="F204" s="241" t="s">
        <v>250</v>
      </c>
      <c r="G204" s="241" t="s">
        <v>250</v>
      </c>
      <c r="H204" s="241" t="s">
        <v>48</v>
      </c>
      <c r="I204" s="241" t="s">
        <v>53</v>
      </c>
      <c r="J204" s="241" t="s">
        <v>186</v>
      </c>
      <c r="K204" s="241" t="s">
        <v>15</v>
      </c>
      <c r="L204" s="241" t="s">
        <v>43</v>
      </c>
      <c r="M204" s="243">
        <v>229.6</v>
      </c>
    </row>
    <row r="205" spans="1:13" ht="13.5" x14ac:dyDescent="0.25">
      <c r="A205" s="241" t="s">
        <v>1283</v>
      </c>
      <c r="B205" s="241" t="s">
        <v>1243</v>
      </c>
      <c r="C205" s="241" t="s">
        <v>256</v>
      </c>
      <c r="D205" s="242">
        <v>4511</v>
      </c>
      <c r="E205" s="241" t="s">
        <v>1244</v>
      </c>
      <c r="F205" s="241" t="s">
        <v>250</v>
      </c>
      <c r="G205" s="241" t="s">
        <v>250</v>
      </c>
      <c r="H205" s="241" t="s">
        <v>48</v>
      </c>
      <c r="I205" s="241" t="s">
        <v>53</v>
      </c>
      <c r="J205" s="241" t="s">
        <v>186</v>
      </c>
      <c r="K205" s="241" t="s">
        <v>209</v>
      </c>
      <c r="L205" s="241" t="s">
        <v>43</v>
      </c>
      <c r="M205" s="243">
        <v>1025</v>
      </c>
    </row>
    <row r="206" spans="1:13" ht="13.5" x14ac:dyDescent="0.25">
      <c r="A206" s="241" t="s">
        <v>1291</v>
      </c>
      <c r="B206" s="241" t="s">
        <v>1260</v>
      </c>
      <c r="C206" s="241" t="s">
        <v>256</v>
      </c>
      <c r="D206" s="242">
        <v>4511</v>
      </c>
      <c r="E206" s="241" t="s">
        <v>1244</v>
      </c>
      <c r="F206" s="241" t="s">
        <v>250</v>
      </c>
      <c r="G206" s="241" t="s">
        <v>250</v>
      </c>
      <c r="H206" s="241" t="s">
        <v>48</v>
      </c>
      <c r="I206" s="241" t="s">
        <v>53</v>
      </c>
      <c r="J206" s="241" t="s">
        <v>186</v>
      </c>
      <c r="K206" s="241" t="s">
        <v>208</v>
      </c>
      <c r="L206" s="241" t="s">
        <v>43</v>
      </c>
      <c r="M206" s="243">
        <v>1537.6</v>
      </c>
    </row>
    <row r="207" spans="1:13" ht="13.5" x14ac:dyDescent="0.25">
      <c r="A207" s="241" t="s">
        <v>1288</v>
      </c>
      <c r="B207" s="241" t="s">
        <v>1254</v>
      </c>
      <c r="C207" s="241" t="s">
        <v>256</v>
      </c>
      <c r="D207" s="242">
        <v>4511</v>
      </c>
      <c r="E207" s="241" t="s">
        <v>1244</v>
      </c>
      <c r="F207" s="241" t="s">
        <v>250</v>
      </c>
      <c r="G207" s="241" t="s">
        <v>250</v>
      </c>
      <c r="H207" s="241" t="s">
        <v>48</v>
      </c>
      <c r="I207" s="241" t="s">
        <v>53</v>
      </c>
      <c r="J207" s="241" t="s">
        <v>186</v>
      </c>
      <c r="K207" s="241" t="s">
        <v>222</v>
      </c>
      <c r="L207" s="241" t="s">
        <v>43</v>
      </c>
      <c r="M207" s="243">
        <v>820</v>
      </c>
    </row>
    <row r="208" spans="1:13" ht="13.5" x14ac:dyDescent="0.25">
      <c r="A208" s="241" t="s">
        <v>1287</v>
      </c>
      <c r="B208" s="241" t="s">
        <v>1252</v>
      </c>
      <c r="C208" s="241" t="s">
        <v>256</v>
      </c>
      <c r="D208" s="242">
        <v>4511</v>
      </c>
      <c r="E208" s="241" t="s">
        <v>1244</v>
      </c>
      <c r="F208" s="241" t="s">
        <v>250</v>
      </c>
      <c r="G208" s="241" t="s">
        <v>250</v>
      </c>
      <c r="H208" s="241" t="s">
        <v>48</v>
      </c>
      <c r="I208" s="241" t="s">
        <v>53</v>
      </c>
      <c r="J208" s="241" t="s">
        <v>186</v>
      </c>
      <c r="K208" s="241" t="s">
        <v>210</v>
      </c>
      <c r="L208" s="241" t="s">
        <v>41</v>
      </c>
      <c r="M208" s="243">
        <v>205</v>
      </c>
    </row>
    <row r="209" spans="1:13" ht="13.5" x14ac:dyDescent="0.25">
      <c r="A209" s="244" t="s">
        <v>1461</v>
      </c>
      <c r="B209" s="244" t="s">
        <v>1455</v>
      </c>
      <c r="C209" s="244" t="s">
        <v>256</v>
      </c>
      <c r="D209" s="245">
        <v>4511</v>
      </c>
      <c r="E209" s="244" t="s">
        <v>1244</v>
      </c>
      <c r="F209" s="244" t="s">
        <v>250</v>
      </c>
      <c r="G209" s="244" t="s">
        <v>250</v>
      </c>
      <c r="H209" s="244" t="s">
        <v>48</v>
      </c>
      <c r="I209" s="244" t="s">
        <v>53</v>
      </c>
      <c r="J209" s="244" t="s">
        <v>186</v>
      </c>
      <c r="K209" s="244" t="s">
        <v>382</v>
      </c>
      <c r="L209" s="244" t="s">
        <v>41</v>
      </c>
      <c r="M209" s="246">
        <v>922.9</v>
      </c>
    </row>
    <row r="210" spans="1:13" ht="13.5" x14ac:dyDescent="0.25">
      <c r="A210" s="241" t="s">
        <v>1285</v>
      </c>
      <c r="B210" s="241" t="s">
        <v>1248</v>
      </c>
      <c r="C210" s="241" t="s">
        <v>256</v>
      </c>
      <c r="D210" s="242">
        <v>4511</v>
      </c>
      <c r="E210" s="241" t="s">
        <v>1244</v>
      </c>
      <c r="F210" s="241" t="s">
        <v>250</v>
      </c>
      <c r="G210" s="241" t="s">
        <v>250</v>
      </c>
      <c r="H210" s="241" t="s">
        <v>48</v>
      </c>
      <c r="I210" s="241" t="s">
        <v>53</v>
      </c>
      <c r="J210" s="241" t="s">
        <v>186</v>
      </c>
      <c r="K210" s="241" t="s">
        <v>15</v>
      </c>
      <c r="L210" s="241" t="s">
        <v>41</v>
      </c>
      <c r="M210" s="243">
        <v>143.5</v>
      </c>
    </row>
    <row r="211" spans="1:13" ht="13.5" x14ac:dyDescent="0.25">
      <c r="A211" s="241" t="s">
        <v>1290</v>
      </c>
      <c r="B211" s="241" t="s">
        <v>1258</v>
      </c>
      <c r="C211" s="241" t="s">
        <v>256</v>
      </c>
      <c r="D211" s="242">
        <v>4511</v>
      </c>
      <c r="E211" s="241" t="s">
        <v>1244</v>
      </c>
      <c r="F211" s="241" t="s">
        <v>250</v>
      </c>
      <c r="G211" s="241" t="s">
        <v>250</v>
      </c>
      <c r="H211" s="241" t="s">
        <v>48</v>
      </c>
      <c r="I211" s="241" t="s">
        <v>53</v>
      </c>
      <c r="J211" s="241" t="s">
        <v>186</v>
      </c>
      <c r="K211" s="241" t="s">
        <v>209</v>
      </c>
      <c r="L211" s="241" t="s">
        <v>41</v>
      </c>
      <c r="M211" s="243">
        <v>615</v>
      </c>
    </row>
    <row r="212" spans="1:13" ht="13.5" x14ac:dyDescent="0.25">
      <c r="A212" s="241" t="s">
        <v>1292</v>
      </c>
      <c r="B212" s="241" t="s">
        <v>1262</v>
      </c>
      <c r="C212" s="241" t="s">
        <v>256</v>
      </c>
      <c r="D212" s="242">
        <v>4511</v>
      </c>
      <c r="E212" s="241" t="s">
        <v>1244</v>
      </c>
      <c r="F212" s="241" t="s">
        <v>250</v>
      </c>
      <c r="G212" s="241" t="s">
        <v>250</v>
      </c>
      <c r="H212" s="241" t="s">
        <v>48</v>
      </c>
      <c r="I212" s="241" t="s">
        <v>53</v>
      </c>
      <c r="J212" s="241" t="s">
        <v>186</v>
      </c>
      <c r="K212" s="241" t="s">
        <v>208</v>
      </c>
      <c r="L212" s="241" t="s">
        <v>41</v>
      </c>
      <c r="M212" s="243">
        <v>1025</v>
      </c>
    </row>
    <row r="213" spans="1:13" ht="13.5" x14ac:dyDescent="0.25">
      <c r="A213" s="241" t="s">
        <v>1289</v>
      </c>
      <c r="B213" s="241" t="s">
        <v>1256</v>
      </c>
      <c r="C213" s="241" t="s">
        <v>256</v>
      </c>
      <c r="D213" s="242">
        <v>4511</v>
      </c>
      <c r="E213" s="241" t="s">
        <v>1244</v>
      </c>
      <c r="F213" s="241" t="s">
        <v>250</v>
      </c>
      <c r="G213" s="241" t="s">
        <v>250</v>
      </c>
      <c r="H213" s="241" t="s">
        <v>48</v>
      </c>
      <c r="I213" s="241" t="s">
        <v>53</v>
      </c>
      <c r="J213" s="241" t="s">
        <v>186</v>
      </c>
      <c r="K213" s="241" t="s">
        <v>222</v>
      </c>
      <c r="L213" s="241" t="s">
        <v>41</v>
      </c>
      <c r="M213" s="243">
        <v>512.5</v>
      </c>
    </row>
    <row r="214" spans="1:13" ht="13.5" x14ac:dyDescent="0.25">
      <c r="A214" s="241" t="s">
        <v>1296</v>
      </c>
      <c r="B214" s="241" t="s">
        <v>1250</v>
      </c>
      <c r="C214" s="241" t="s">
        <v>256</v>
      </c>
      <c r="D214" s="242">
        <v>4511</v>
      </c>
      <c r="E214" s="241" t="s">
        <v>1244</v>
      </c>
      <c r="F214" s="241" t="s">
        <v>250</v>
      </c>
      <c r="G214" s="241" t="s">
        <v>250</v>
      </c>
      <c r="H214" s="241" t="s">
        <v>48</v>
      </c>
      <c r="I214" s="241" t="s">
        <v>229</v>
      </c>
      <c r="J214" s="241" t="s">
        <v>188</v>
      </c>
      <c r="K214" s="241" t="s">
        <v>210</v>
      </c>
      <c r="L214" s="241" t="s">
        <v>43</v>
      </c>
      <c r="M214" s="243">
        <v>296.7</v>
      </c>
    </row>
    <row r="215" spans="1:13" ht="13.5" x14ac:dyDescent="0.25">
      <c r="A215" s="244" t="s">
        <v>1462</v>
      </c>
      <c r="B215" s="244" t="s">
        <v>1453</v>
      </c>
      <c r="C215" s="244" t="s">
        <v>256</v>
      </c>
      <c r="D215" s="245">
        <v>4511</v>
      </c>
      <c r="E215" s="244" t="s">
        <v>1244</v>
      </c>
      <c r="F215" s="244" t="s">
        <v>250</v>
      </c>
      <c r="G215" s="244" t="s">
        <v>250</v>
      </c>
      <c r="H215" s="244" t="s">
        <v>48</v>
      </c>
      <c r="I215" s="244" t="s">
        <v>229</v>
      </c>
      <c r="J215" s="244" t="s">
        <v>188</v>
      </c>
      <c r="K215" s="244" t="s">
        <v>382</v>
      </c>
      <c r="L215" s="244" t="s">
        <v>43</v>
      </c>
      <c r="M215" s="246">
        <v>1252.0999999999999</v>
      </c>
    </row>
    <row r="216" spans="1:13" ht="13.5" x14ac:dyDescent="0.25">
      <c r="A216" s="241" t="s">
        <v>1294</v>
      </c>
      <c r="B216" s="241" t="s">
        <v>1246</v>
      </c>
      <c r="C216" s="241" t="s">
        <v>256</v>
      </c>
      <c r="D216" s="242">
        <v>4511</v>
      </c>
      <c r="E216" s="241" t="s">
        <v>1244</v>
      </c>
      <c r="F216" s="241" t="s">
        <v>250</v>
      </c>
      <c r="G216" s="241" t="s">
        <v>250</v>
      </c>
      <c r="H216" s="241" t="s">
        <v>48</v>
      </c>
      <c r="I216" s="241" t="s">
        <v>229</v>
      </c>
      <c r="J216" s="241" t="s">
        <v>188</v>
      </c>
      <c r="K216" s="241" t="s">
        <v>15</v>
      </c>
      <c r="L216" s="241" t="s">
        <v>43</v>
      </c>
      <c r="M216" s="243">
        <v>207.7</v>
      </c>
    </row>
    <row r="217" spans="1:13" ht="13.5" x14ac:dyDescent="0.25">
      <c r="A217" s="241" t="s">
        <v>1293</v>
      </c>
      <c r="B217" s="241" t="s">
        <v>1243</v>
      </c>
      <c r="C217" s="241" t="s">
        <v>256</v>
      </c>
      <c r="D217" s="242">
        <v>4511</v>
      </c>
      <c r="E217" s="241" t="s">
        <v>1244</v>
      </c>
      <c r="F217" s="241" t="s">
        <v>250</v>
      </c>
      <c r="G217" s="241" t="s">
        <v>250</v>
      </c>
      <c r="H217" s="241" t="s">
        <v>48</v>
      </c>
      <c r="I217" s="241" t="s">
        <v>229</v>
      </c>
      <c r="J217" s="241" t="s">
        <v>188</v>
      </c>
      <c r="K217" s="241" t="s">
        <v>209</v>
      </c>
      <c r="L217" s="241" t="s">
        <v>43</v>
      </c>
      <c r="M217" s="243">
        <v>927.1</v>
      </c>
    </row>
    <row r="218" spans="1:13" ht="13.5" x14ac:dyDescent="0.25">
      <c r="A218" s="241" t="s">
        <v>1301</v>
      </c>
      <c r="B218" s="241" t="s">
        <v>1260</v>
      </c>
      <c r="C218" s="241" t="s">
        <v>256</v>
      </c>
      <c r="D218" s="242">
        <v>4511</v>
      </c>
      <c r="E218" s="241" t="s">
        <v>1244</v>
      </c>
      <c r="F218" s="241" t="s">
        <v>250</v>
      </c>
      <c r="G218" s="241" t="s">
        <v>250</v>
      </c>
      <c r="H218" s="241" t="s">
        <v>48</v>
      </c>
      <c r="I218" s="241" t="s">
        <v>229</v>
      </c>
      <c r="J218" s="241" t="s">
        <v>188</v>
      </c>
      <c r="K218" s="241" t="s">
        <v>208</v>
      </c>
      <c r="L218" s="241" t="s">
        <v>43</v>
      </c>
      <c r="M218" s="243">
        <v>1390.7</v>
      </c>
    </row>
    <row r="219" spans="1:13" ht="13.5" x14ac:dyDescent="0.25">
      <c r="A219" s="241" t="s">
        <v>1298</v>
      </c>
      <c r="B219" s="241" t="s">
        <v>1254</v>
      </c>
      <c r="C219" s="241" t="s">
        <v>256</v>
      </c>
      <c r="D219" s="242">
        <v>4511</v>
      </c>
      <c r="E219" s="241" t="s">
        <v>1244</v>
      </c>
      <c r="F219" s="241" t="s">
        <v>250</v>
      </c>
      <c r="G219" s="241" t="s">
        <v>250</v>
      </c>
      <c r="H219" s="241" t="s">
        <v>48</v>
      </c>
      <c r="I219" s="241" t="s">
        <v>229</v>
      </c>
      <c r="J219" s="241" t="s">
        <v>188</v>
      </c>
      <c r="K219" s="241" t="s">
        <v>222</v>
      </c>
      <c r="L219" s="241" t="s">
        <v>43</v>
      </c>
      <c r="M219" s="243">
        <v>741.7</v>
      </c>
    </row>
    <row r="220" spans="1:13" ht="13.5" x14ac:dyDescent="0.25">
      <c r="A220" s="241" t="s">
        <v>1297</v>
      </c>
      <c r="B220" s="241" t="s">
        <v>1252</v>
      </c>
      <c r="C220" s="241" t="s">
        <v>256</v>
      </c>
      <c r="D220" s="242">
        <v>4511</v>
      </c>
      <c r="E220" s="241" t="s">
        <v>1244</v>
      </c>
      <c r="F220" s="241" t="s">
        <v>250</v>
      </c>
      <c r="G220" s="241" t="s">
        <v>250</v>
      </c>
      <c r="H220" s="241" t="s">
        <v>48</v>
      </c>
      <c r="I220" s="241" t="s">
        <v>229</v>
      </c>
      <c r="J220" s="241" t="s">
        <v>188</v>
      </c>
      <c r="K220" s="241" t="s">
        <v>210</v>
      </c>
      <c r="L220" s="241" t="s">
        <v>41</v>
      </c>
      <c r="M220" s="243">
        <v>185.4</v>
      </c>
    </row>
    <row r="221" spans="1:13" ht="13.5" x14ac:dyDescent="0.25">
      <c r="A221" s="244" t="s">
        <v>1463</v>
      </c>
      <c r="B221" s="244" t="s">
        <v>1455</v>
      </c>
      <c r="C221" s="244" t="s">
        <v>256</v>
      </c>
      <c r="D221" s="245">
        <v>4511</v>
      </c>
      <c r="E221" s="244" t="s">
        <v>1244</v>
      </c>
      <c r="F221" s="244" t="s">
        <v>250</v>
      </c>
      <c r="G221" s="244" t="s">
        <v>250</v>
      </c>
      <c r="H221" s="244" t="s">
        <v>48</v>
      </c>
      <c r="I221" s="244" t="s">
        <v>229</v>
      </c>
      <c r="J221" s="244" t="s">
        <v>188</v>
      </c>
      <c r="K221" s="244" t="s">
        <v>382</v>
      </c>
      <c r="L221" s="244" t="s">
        <v>41</v>
      </c>
      <c r="M221" s="246">
        <v>834.7</v>
      </c>
    </row>
    <row r="222" spans="1:13" ht="13.5" x14ac:dyDescent="0.25">
      <c r="A222" s="241" t="s">
        <v>1295</v>
      </c>
      <c r="B222" s="241" t="s">
        <v>1248</v>
      </c>
      <c r="C222" s="241" t="s">
        <v>256</v>
      </c>
      <c r="D222" s="242">
        <v>4511</v>
      </c>
      <c r="E222" s="241" t="s">
        <v>1244</v>
      </c>
      <c r="F222" s="241" t="s">
        <v>250</v>
      </c>
      <c r="G222" s="241" t="s">
        <v>250</v>
      </c>
      <c r="H222" s="241" t="s">
        <v>48</v>
      </c>
      <c r="I222" s="241" t="s">
        <v>229</v>
      </c>
      <c r="J222" s="241" t="s">
        <v>188</v>
      </c>
      <c r="K222" s="241" t="s">
        <v>15</v>
      </c>
      <c r="L222" s="241" t="s">
        <v>41</v>
      </c>
      <c r="M222" s="243">
        <v>129.80000000000001</v>
      </c>
    </row>
    <row r="223" spans="1:13" ht="13.5" x14ac:dyDescent="0.25">
      <c r="A223" s="241" t="s">
        <v>1300</v>
      </c>
      <c r="B223" s="241" t="s">
        <v>1258</v>
      </c>
      <c r="C223" s="241" t="s">
        <v>256</v>
      </c>
      <c r="D223" s="242">
        <v>4511</v>
      </c>
      <c r="E223" s="241" t="s">
        <v>1244</v>
      </c>
      <c r="F223" s="241" t="s">
        <v>250</v>
      </c>
      <c r="G223" s="241" t="s">
        <v>250</v>
      </c>
      <c r="H223" s="241" t="s">
        <v>48</v>
      </c>
      <c r="I223" s="241" t="s">
        <v>229</v>
      </c>
      <c r="J223" s="241" t="s">
        <v>188</v>
      </c>
      <c r="K223" s="241" t="s">
        <v>209</v>
      </c>
      <c r="L223" s="241" t="s">
        <v>41</v>
      </c>
      <c r="M223" s="243">
        <v>556.29999999999995</v>
      </c>
    </row>
    <row r="224" spans="1:13" ht="13.5" x14ac:dyDescent="0.25">
      <c r="A224" s="241" t="s">
        <v>1302</v>
      </c>
      <c r="B224" s="241" t="s">
        <v>1262</v>
      </c>
      <c r="C224" s="241" t="s">
        <v>256</v>
      </c>
      <c r="D224" s="242">
        <v>4511</v>
      </c>
      <c r="E224" s="241" t="s">
        <v>1244</v>
      </c>
      <c r="F224" s="241" t="s">
        <v>250</v>
      </c>
      <c r="G224" s="241" t="s">
        <v>250</v>
      </c>
      <c r="H224" s="241" t="s">
        <v>48</v>
      </c>
      <c r="I224" s="241" t="s">
        <v>229</v>
      </c>
      <c r="J224" s="241" t="s">
        <v>188</v>
      </c>
      <c r="K224" s="241" t="s">
        <v>208</v>
      </c>
      <c r="L224" s="241" t="s">
        <v>41</v>
      </c>
      <c r="M224" s="243">
        <v>927.1</v>
      </c>
    </row>
    <row r="225" spans="1:13" ht="13.5" x14ac:dyDescent="0.25">
      <c r="A225" s="241" t="s">
        <v>1299</v>
      </c>
      <c r="B225" s="241" t="s">
        <v>1256</v>
      </c>
      <c r="C225" s="241" t="s">
        <v>256</v>
      </c>
      <c r="D225" s="242">
        <v>4511</v>
      </c>
      <c r="E225" s="241" t="s">
        <v>1244</v>
      </c>
      <c r="F225" s="241" t="s">
        <v>250</v>
      </c>
      <c r="G225" s="241" t="s">
        <v>250</v>
      </c>
      <c r="H225" s="241" t="s">
        <v>48</v>
      </c>
      <c r="I225" s="241" t="s">
        <v>229</v>
      </c>
      <c r="J225" s="241" t="s">
        <v>188</v>
      </c>
      <c r="K225" s="241" t="s">
        <v>222</v>
      </c>
      <c r="L225" s="241" t="s">
        <v>41</v>
      </c>
      <c r="M225" s="243">
        <v>463.6</v>
      </c>
    </row>
    <row r="226" spans="1:13" ht="13.5" x14ac:dyDescent="0.25">
      <c r="A226" s="241" t="s">
        <v>1306</v>
      </c>
      <c r="B226" s="241" t="s">
        <v>1250</v>
      </c>
      <c r="C226" s="241" t="s">
        <v>256</v>
      </c>
      <c r="D226" s="242">
        <v>4511</v>
      </c>
      <c r="E226" s="241" t="s">
        <v>1244</v>
      </c>
      <c r="F226" s="241" t="s">
        <v>250</v>
      </c>
      <c r="G226" s="241" t="s">
        <v>250</v>
      </c>
      <c r="H226" s="241" t="s">
        <v>48</v>
      </c>
      <c r="I226" s="241" t="s">
        <v>55</v>
      </c>
      <c r="J226" s="241" t="s">
        <v>190</v>
      </c>
      <c r="K226" s="241" t="s">
        <v>210</v>
      </c>
      <c r="L226" s="241" t="s">
        <v>43</v>
      </c>
      <c r="M226" s="243">
        <v>268.39999999999998</v>
      </c>
    </row>
    <row r="227" spans="1:13" ht="13.5" x14ac:dyDescent="0.25">
      <c r="A227" s="244" t="s">
        <v>1464</v>
      </c>
      <c r="B227" s="244" t="s">
        <v>1453</v>
      </c>
      <c r="C227" s="244" t="s">
        <v>256</v>
      </c>
      <c r="D227" s="245">
        <v>4511</v>
      </c>
      <c r="E227" s="244" t="s">
        <v>1244</v>
      </c>
      <c r="F227" s="244" t="s">
        <v>250</v>
      </c>
      <c r="G227" s="244" t="s">
        <v>250</v>
      </c>
      <c r="H227" s="244" t="s">
        <v>48</v>
      </c>
      <c r="I227" s="244" t="s">
        <v>55</v>
      </c>
      <c r="J227" s="244" t="s">
        <v>190</v>
      </c>
      <c r="K227" s="244" t="s">
        <v>382</v>
      </c>
      <c r="L227" s="244" t="s">
        <v>43</v>
      </c>
      <c r="M227" s="246">
        <v>1132.5999999999999</v>
      </c>
    </row>
    <row r="228" spans="1:13" ht="13.5" x14ac:dyDescent="0.25">
      <c r="A228" s="241" t="s">
        <v>1304</v>
      </c>
      <c r="B228" s="241" t="s">
        <v>1246</v>
      </c>
      <c r="C228" s="241" t="s">
        <v>256</v>
      </c>
      <c r="D228" s="242">
        <v>4511</v>
      </c>
      <c r="E228" s="241" t="s">
        <v>1244</v>
      </c>
      <c r="F228" s="241" t="s">
        <v>250</v>
      </c>
      <c r="G228" s="241" t="s">
        <v>250</v>
      </c>
      <c r="H228" s="241" t="s">
        <v>48</v>
      </c>
      <c r="I228" s="241" t="s">
        <v>55</v>
      </c>
      <c r="J228" s="241" t="s">
        <v>190</v>
      </c>
      <c r="K228" s="241" t="s">
        <v>15</v>
      </c>
      <c r="L228" s="241" t="s">
        <v>43</v>
      </c>
      <c r="M228" s="243">
        <v>187.9</v>
      </c>
    </row>
    <row r="229" spans="1:13" ht="13.5" x14ac:dyDescent="0.25">
      <c r="A229" s="241" t="s">
        <v>1303</v>
      </c>
      <c r="B229" s="241" t="s">
        <v>1243</v>
      </c>
      <c r="C229" s="241" t="s">
        <v>256</v>
      </c>
      <c r="D229" s="242">
        <v>4511</v>
      </c>
      <c r="E229" s="241" t="s">
        <v>1244</v>
      </c>
      <c r="F229" s="241" t="s">
        <v>250</v>
      </c>
      <c r="G229" s="241" t="s">
        <v>250</v>
      </c>
      <c r="H229" s="241" t="s">
        <v>48</v>
      </c>
      <c r="I229" s="241" t="s">
        <v>55</v>
      </c>
      <c r="J229" s="241" t="s">
        <v>190</v>
      </c>
      <c r="K229" s="241" t="s">
        <v>209</v>
      </c>
      <c r="L229" s="241" t="s">
        <v>43</v>
      </c>
      <c r="M229" s="243">
        <v>838.6</v>
      </c>
    </row>
    <row r="230" spans="1:13" ht="13.5" x14ac:dyDescent="0.25">
      <c r="A230" s="241" t="s">
        <v>1311</v>
      </c>
      <c r="B230" s="241" t="s">
        <v>1260</v>
      </c>
      <c r="C230" s="241" t="s">
        <v>256</v>
      </c>
      <c r="D230" s="242">
        <v>4511</v>
      </c>
      <c r="E230" s="241" t="s">
        <v>1244</v>
      </c>
      <c r="F230" s="241" t="s">
        <v>250</v>
      </c>
      <c r="G230" s="241" t="s">
        <v>250</v>
      </c>
      <c r="H230" s="241" t="s">
        <v>48</v>
      </c>
      <c r="I230" s="241" t="s">
        <v>55</v>
      </c>
      <c r="J230" s="241" t="s">
        <v>190</v>
      </c>
      <c r="K230" s="241" t="s">
        <v>208</v>
      </c>
      <c r="L230" s="241" t="s">
        <v>43</v>
      </c>
      <c r="M230" s="243">
        <v>1257.9000000000001</v>
      </c>
    </row>
    <row r="231" spans="1:13" ht="13.5" x14ac:dyDescent="0.25">
      <c r="A231" s="241" t="s">
        <v>1308</v>
      </c>
      <c r="B231" s="241" t="s">
        <v>1254</v>
      </c>
      <c r="C231" s="241" t="s">
        <v>256</v>
      </c>
      <c r="D231" s="242">
        <v>4511</v>
      </c>
      <c r="E231" s="241" t="s">
        <v>1244</v>
      </c>
      <c r="F231" s="241" t="s">
        <v>250</v>
      </c>
      <c r="G231" s="241" t="s">
        <v>250</v>
      </c>
      <c r="H231" s="241" t="s">
        <v>48</v>
      </c>
      <c r="I231" s="241" t="s">
        <v>55</v>
      </c>
      <c r="J231" s="241" t="s">
        <v>190</v>
      </c>
      <c r="K231" s="241" t="s">
        <v>222</v>
      </c>
      <c r="L231" s="241" t="s">
        <v>43</v>
      </c>
      <c r="M231" s="243">
        <v>670.9</v>
      </c>
    </row>
    <row r="232" spans="1:13" ht="13.5" x14ac:dyDescent="0.25">
      <c r="A232" s="241" t="s">
        <v>1307</v>
      </c>
      <c r="B232" s="241" t="s">
        <v>1252</v>
      </c>
      <c r="C232" s="241" t="s">
        <v>256</v>
      </c>
      <c r="D232" s="242">
        <v>4511</v>
      </c>
      <c r="E232" s="241" t="s">
        <v>1244</v>
      </c>
      <c r="F232" s="241" t="s">
        <v>250</v>
      </c>
      <c r="G232" s="241" t="s">
        <v>250</v>
      </c>
      <c r="H232" s="241" t="s">
        <v>48</v>
      </c>
      <c r="I232" s="241" t="s">
        <v>55</v>
      </c>
      <c r="J232" s="241" t="s">
        <v>190</v>
      </c>
      <c r="K232" s="241" t="s">
        <v>210</v>
      </c>
      <c r="L232" s="241" t="s">
        <v>41</v>
      </c>
      <c r="M232" s="243">
        <v>167.7</v>
      </c>
    </row>
    <row r="233" spans="1:13" ht="13.5" x14ac:dyDescent="0.25">
      <c r="A233" s="244" t="s">
        <v>1465</v>
      </c>
      <c r="B233" s="244" t="s">
        <v>1455</v>
      </c>
      <c r="C233" s="244" t="s">
        <v>256</v>
      </c>
      <c r="D233" s="245">
        <v>4511</v>
      </c>
      <c r="E233" s="244" t="s">
        <v>1244</v>
      </c>
      <c r="F233" s="244" t="s">
        <v>250</v>
      </c>
      <c r="G233" s="244" t="s">
        <v>250</v>
      </c>
      <c r="H233" s="244" t="s">
        <v>48</v>
      </c>
      <c r="I233" s="244" t="s">
        <v>55</v>
      </c>
      <c r="J233" s="244" t="s">
        <v>190</v>
      </c>
      <c r="K233" s="244" t="s">
        <v>382</v>
      </c>
      <c r="L233" s="244" t="s">
        <v>41</v>
      </c>
      <c r="M233" s="246">
        <v>755.1</v>
      </c>
    </row>
    <row r="234" spans="1:13" ht="13.5" x14ac:dyDescent="0.25">
      <c r="A234" s="241" t="s">
        <v>1305</v>
      </c>
      <c r="B234" s="241" t="s">
        <v>1248</v>
      </c>
      <c r="C234" s="241" t="s">
        <v>256</v>
      </c>
      <c r="D234" s="242">
        <v>4511</v>
      </c>
      <c r="E234" s="241" t="s">
        <v>1244</v>
      </c>
      <c r="F234" s="241" t="s">
        <v>250</v>
      </c>
      <c r="G234" s="241" t="s">
        <v>250</v>
      </c>
      <c r="H234" s="241" t="s">
        <v>48</v>
      </c>
      <c r="I234" s="241" t="s">
        <v>55</v>
      </c>
      <c r="J234" s="241" t="s">
        <v>190</v>
      </c>
      <c r="K234" s="241" t="s">
        <v>15</v>
      </c>
      <c r="L234" s="241" t="s">
        <v>41</v>
      </c>
      <c r="M234" s="243">
        <v>117.4</v>
      </c>
    </row>
    <row r="235" spans="1:13" ht="13.5" x14ac:dyDescent="0.25">
      <c r="A235" s="241" t="s">
        <v>1310</v>
      </c>
      <c r="B235" s="241" t="s">
        <v>1258</v>
      </c>
      <c r="C235" s="241" t="s">
        <v>256</v>
      </c>
      <c r="D235" s="242">
        <v>4511</v>
      </c>
      <c r="E235" s="241" t="s">
        <v>1244</v>
      </c>
      <c r="F235" s="241" t="s">
        <v>250</v>
      </c>
      <c r="G235" s="241" t="s">
        <v>250</v>
      </c>
      <c r="H235" s="241" t="s">
        <v>48</v>
      </c>
      <c r="I235" s="241" t="s">
        <v>55</v>
      </c>
      <c r="J235" s="241" t="s">
        <v>190</v>
      </c>
      <c r="K235" s="241" t="s">
        <v>209</v>
      </c>
      <c r="L235" s="241" t="s">
        <v>41</v>
      </c>
      <c r="M235" s="243">
        <v>503.2</v>
      </c>
    </row>
    <row r="236" spans="1:13" ht="13.5" x14ac:dyDescent="0.25">
      <c r="A236" s="241" t="s">
        <v>1312</v>
      </c>
      <c r="B236" s="241" t="s">
        <v>1262</v>
      </c>
      <c r="C236" s="241" t="s">
        <v>256</v>
      </c>
      <c r="D236" s="242">
        <v>4511</v>
      </c>
      <c r="E236" s="241" t="s">
        <v>1244</v>
      </c>
      <c r="F236" s="241" t="s">
        <v>250</v>
      </c>
      <c r="G236" s="241" t="s">
        <v>250</v>
      </c>
      <c r="H236" s="241" t="s">
        <v>48</v>
      </c>
      <c r="I236" s="241" t="s">
        <v>55</v>
      </c>
      <c r="J236" s="241" t="s">
        <v>190</v>
      </c>
      <c r="K236" s="241" t="s">
        <v>208</v>
      </c>
      <c r="L236" s="241" t="s">
        <v>41</v>
      </c>
      <c r="M236" s="243">
        <v>838.6</v>
      </c>
    </row>
    <row r="237" spans="1:13" ht="13.5" x14ac:dyDescent="0.25">
      <c r="A237" s="241" t="s">
        <v>1309</v>
      </c>
      <c r="B237" s="241" t="s">
        <v>1256</v>
      </c>
      <c r="C237" s="241" t="s">
        <v>256</v>
      </c>
      <c r="D237" s="242">
        <v>4511</v>
      </c>
      <c r="E237" s="241" t="s">
        <v>1244</v>
      </c>
      <c r="F237" s="241" t="s">
        <v>250</v>
      </c>
      <c r="G237" s="241" t="s">
        <v>250</v>
      </c>
      <c r="H237" s="241" t="s">
        <v>48</v>
      </c>
      <c r="I237" s="241" t="s">
        <v>55</v>
      </c>
      <c r="J237" s="241" t="s">
        <v>190</v>
      </c>
      <c r="K237" s="241" t="s">
        <v>222</v>
      </c>
      <c r="L237" s="241" t="s">
        <v>41</v>
      </c>
      <c r="M237" s="243">
        <v>419.3</v>
      </c>
    </row>
    <row r="238" spans="1:13" ht="13.5" x14ac:dyDescent="0.25">
      <c r="A238" s="241" t="s">
        <v>1316</v>
      </c>
      <c r="B238" s="241" t="s">
        <v>1250</v>
      </c>
      <c r="C238" s="241" t="s">
        <v>256</v>
      </c>
      <c r="D238" s="242">
        <v>4511</v>
      </c>
      <c r="E238" s="241" t="s">
        <v>1244</v>
      </c>
      <c r="F238" s="241" t="s">
        <v>250</v>
      </c>
      <c r="G238" s="241" t="s">
        <v>250</v>
      </c>
      <c r="H238" s="241" t="s">
        <v>48</v>
      </c>
      <c r="I238" s="241" t="s">
        <v>57</v>
      </c>
      <c r="J238" s="241" t="s">
        <v>192</v>
      </c>
      <c r="K238" s="241" t="s">
        <v>210</v>
      </c>
      <c r="L238" s="241" t="s">
        <v>43</v>
      </c>
      <c r="M238" s="243">
        <v>242.7</v>
      </c>
    </row>
    <row r="239" spans="1:13" ht="13.5" x14ac:dyDescent="0.25">
      <c r="A239" s="244" t="s">
        <v>1466</v>
      </c>
      <c r="B239" s="244" t="s">
        <v>1453</v>
      </c>
      <c r="C239" s="244" t="s">
        <v>256</v>
      </c>
      <c r="D239" s="245">
        <v>4511</v>
      </c>
      <c r="E239" s="244" t="s">
        <v>1244</v>
      </c>
      <c r="F239" s="244" t="s">
        <v>250</v>
      </c>
      <c r="G239" s="244" t="s">
        <v>250</v>
      </c>
      <c r="H239" s="244" t="s">
        <v>48</v>
      </c>
      <c r="I239" s="244" t="s">
        <v>57</v>
      </c>
      <c r="J239" s="244" t="s">
        <v>192</v>
      </c>
      <c r="K239" s="244" t="s">
        <v>382</v>
      </c>
      <c r="L239" s="244" t="s">
        <v>43</v>
      </c>
      <c r="M239" s="246">
        <v>1024.5</v>
      </c>
    </row>
    <row r="240" spans="1:13" ht="13.5" x14ac:dyDescent="0.25">
      <c r="A240" s="241" t="s">
        <v>1314</v>
      </c>
      <c r="B240" s="241" t="s">
        <v>1246</v>
      </c>
      <c r="C240" s="241" t="s">
        <v>256</v>
      </c>
      <c r="D240" s="242">
        <v>4511</v>
      </c>
      <c r="E240" s="241" t="s">
        <v>1244</v>
      </c>
      <c r="F240" s="241" t="s">
        <v>250</v>
      </c>
      <c r="G240" s="241" t="s">
        <v>250</v>
      </c>
      <c r="H240" s="241" t="s">
        <v>48</v>
      </c>
      <c r="I240" s="241" t="s">
        <v>57</v>
      </c>
      <c r="J240" s="241" t="s">
        <v>192</v>
      </c>
      <c r="K240" s="241" t="s">
        <v>15</v>
      </c>
      <c r="L240" s="241" t="s">
        <v>43</v>
      </c>
      <c r="M240" s="243">
        <v>169.9</v>
      </c>
    </row>
    <row r="241" spans="1:13" ht="13.5" x14ac:dyDescent="0.25">
      <c r="A241" s="241" t="s">
        <v>1313</v>
      </c>
      <c r="B241" s="241" t="s">
        <v>1243</v>
      </c>
      <c r="C241" s="241" t="s">
        <v>256</v>
      </c>
      <c r="D241" s="242">
        <v>4511</v>
      </c>
      <c r="E241" s="241" t="s">
        <v>1244</v>
      </c>
      <c r="F241" s="241" t="s">
        <v>250</v>
      </c>
      <c r="G241" s="241" t="s">
        <v>250</v>
      </c>
      <c r="H241" s="241" t="s">
        <v>48</v>
      </c>
      <c r="I241" s="241" t="s">
        <v>57</v>
      </c>
      <c r="J241" s="241" t="s">
        <v>192</v>
      </c>
      <c r="K241" s="241" t="s">
        <v>209</v>
      </c>
      <c r="L241" s="241" t="s">
        <v>43</v>
      </c>
      <c r="M241" s="243">
        <v>758.6</v>
      </c>
    </row>
    <row r="242" spans="1:13" ht="13.5" x14ac:dyDescent="0.25">
      <c r="A242" s="241" t="s">
        <v>1321</v>
      </c>
      <c r="B242" s="241" t="s">
        <v>1260</v>
      </c>
      <c r="C242" s="241" t="s">
        <v>256</v>
      </c>
      <c r="D242" s="242">
        <v>4511</v>
      </c>
      <c r="E242" s="241" t="s">
        <v>1244</v>
      </c>
      <c r="F242" s="241" t="s">
        <v>250</v>
      </c>
      <c r="G242" s="241" t="s">
        <v>250</v>
      </c>
      <c r="H242" s="241" t="s">
        <v>48</v>
      </c>
      <c r="I242" s="241" t="s">
        <v>57</v>
      </c>
      <c r="J242" s="241" t="s">
        <v>192</v>
      </c>
      <c r="K242" s="241" t="s">
        <v>208</v>
      </c>
      <c r="L242" s="241" t="s">
        <v>43</v>
      </c>
      <c r="M242" s="243">
        <v>1137.8</v>
      </c>
    </row>
    <row r="243" spans="1:13" ht="13.5" x14ac:dyDescent="0.25">
      <c r="A243" s="241" t="s">
        <v>1318</v>
      </c>
      <c r="B243" s="241" t="s">
        <v>1254</v>
      </c>
      <c r="C243" s="241" t="s">
        <v>256</v>
      </c>
      <c r="D243" s="242">
        <v>4511</v>
      </c>
      <c r="E243" s="241" t="s">
        <v>1244</v>
      </c>
      <c r="F243" s="241" t="s">
        <v>250</v>
      </c>
      <c r="G243" s="241" t="s">
        <v>250</v>
      </c>
      <c r="H243" s="241" t="s">
        <v>48</v>
      </c>
      <c r="I243" s="241" t="s">
        <v>57</v>
      </c>
      <c r="J243" s="241" t="s">
        <v>192</v>
      </c>
      <c r="K243" s="241" t="s">
        <v>222</v>
      </c>
      <c r="L243" s="241" t="s">
        <v>43</v>
      </c>
      <c r="M243" s="243">
        <v>606.9</v>
      </c>
    </row>
    <row r="244" spans="1:13" ht="13.5" x14ac:dyDescent="0.25">
      <c r="A244" s="241" t="s">
        <v>1317</v>
      </c>
      <c r="B244" s="241" t="s">
        <v>1252</v>
      </c>
      <c r="C244" s="241" t="s">
        <v>256</v>
      </c>
      <c r="D244" s="242">
        <v>4511</v>
      </c>
      <c r="E244" s="241" t="s">
        <v>1244</v>
      </c>
      <c r="F244" s="241" t="s">
        <v>250</v>
      </c>
      <c r="G244" s="241" t="s">
        <v>250</v>
      </c>
      <c r="H244" s="241" t="s">
        <v>48</v>
      </c>
      <c r="I244" s="241" t="s">
        <v>57</v>
      </c>
      <c r="J244" s="241" t="s">
        <v>192</v>
      </c>
      <c r="K244" s="241" t="s">
        <v>210</v>
      </c>
      <c r="L244" s="241" t="s">
        <v>41</v>
      </c>
      <c r="M244" s="243">
        <v>151.69999999999999</v>
      </c>
    </row>
    <row r="245" spans="1:13" ht="13.5" x14ac:dyDescent="0.25">
      <c r="A245" s="244" t="s">
        <v>1467</v>
      </c>
      <c r="B245" s="244" t="s">
        <v>1455</v>
      </c>
      <c r="C245" s="244" t="s">
        <v>256</v>
      </c>
      <c r="D245" s="245">
        <v>4511</v>
      </c>
      <c r="E245" s="244" t="s">
        <v>1244</v>
      </c>
      <c r="F245" s="244" t="s">
        <v>250</v>
      </c>
      <c r="G245" s="244" t="s">
        <v>250</v>
      </c>
      <c r="H245" s="244" t="s">
        <v>48</v>
      </c>
      <c r="I245" s="244" t="s">
        <v>57</v>
      </c>
      <c r="J245" s="244" t="s">
        <v>192</v>
      </c>
      <c r="K245" s="244" t="s">
        <v>382</v>
      </c>
      <c r="L245" s="244" t="s">
        <v>41</v>
      </c>
      <c r="M245" s="246">
        <v>683</v>
      </c>
    </row>
    <row r="246" spans="1:13" ht="13.5" x14ac:dyDescent="0.25">
      <c r="A246" s="241" t="s">
        <v>1315</v>
      </c>
      <c r="B246" s="241" t="s">
        <v>1248</v>
      </c>
      <c r="C246" s="241" t="s">
        <v>256</v>
      </c>
      <c r="D246" s="242">
        <v>4511</v>
      </c>
      <c r="E246" s="241" t="s">
        <v>1244</v>
      </c>
      <c r="F246" s="241" t="s">
        <v>250</v>
      </c>
      <c r="G246" s="241" t="s">
        <v>250</v>
      </c>
      <c r="H246" s="241" t="s">
        <v>48</v>
      </c>
      <c r="I246" s="241" t="s">
        <v>57</v>
      </c>
      <c r="J246" s="241" t="s">
        <v>192</v>
      </c>
      <c r="K246" s="241" t="s">
        <v>15</v>
      </c>
      <c r="L246" s="241" t="s">
        <v>41</v>
      </c>
      <c r="M246" s="243">
        <v>106.2</v>
      </c>
    </row>
    <row r="247" spans="1:13" ht="13.5" x14ac:dyDescent="0.25">
      <c r="A247" s="241" t="s">
        <v>1320</v>
      </c>
      <c r="B247" s="241" t="s">
        <v>1258</v>
      </c>
      <c r="C247" s="241" t="s">
        <v>256</v>
      </c>
      <c r="D247" s="242">
        <v>4511</v>
      </c>
      <c r="E247" s="241" t="s">
        <v>1244</v>
      </c>
      <c r="F247" s="241" t="s">
        <v>250</v>
      </c>
      <c r="G247" s="241" t="s">
        <v>250</v>
      </c>
      <c r="H247" s="241" t="s">
        <v>48</v>
      </c>
      <c r="I247" s="241" t="s">
        <v>57</v>
      </c>
      <c r="J247" s="241" t="s">
        <v>192</v>
      </c>
      <c r="K247" s="241" t="s">
        <v>209</v>
      </c>
      <c r="L247" s="241" t="s">
        <v>41</v>
      </c>
      <c r="M247" s="243">
        <v>455.1</v>
      </c>
    </row>
    <row r="248" spans="1:13" ht="13.5" x14ac:dyDescent="0.25">
      <c r="A248" s="241" t="s">
        <v>1322</v>
      </c>
      <c r="B248" s="241" t="s">
        <v>1262</v>
      </c>
      <c r="C248" s="241" t="s">
        <v>256</v>
      </c>
      <c r="D248" s="242">
        <v>4511</v>
      </c>
      <c r="E248" s="241" t="s">
        <v>1244</v>
      </c>
      <c r="F248" s="241" t="s">
        <v>250</v>
      </c>
      <c r="G248" s="241" t="s">
        <v>250</v>
      </c>
      <c r="H248" s="241" t="s">
        <v>48</v>
      </c>
      <c r="I248" s="241" t="s">
        <v>57</v>
      </c>
      <c r="J248" s="241" t="s">
        <v>192</v>
      </c>
      <c r="K248" s="241" t="s">
        <v>208</v>
      </c>
      <c r="L248" s="241" t="s">
        <v>41</v>
      </c>
      <c r="M248" s="243">
        <v>758.6</v>
      </c>
    </row>
    <row r="249" spans="1:13" ht="13.5" x14ac:dyDescent="0.25">
      <c r="A249" s="241" t="s">
        <v>1319</v>
      </c>
      <c r="B249" s="241" t="s">
        <v>1256</v>
      </c>
      <c r="C249" s="241" t="s">
        <v>256</v>
      </c>
      <c r="D249" s="242">
        <v>4511</v>
      </c>
      <c r="E249" s="241" t="s">
        <v>1244</v>
      </c>
      <c r="F249" s="241" t="s">
        <v>250</v>
      </c>
      <c r="G249" s="241" t="s">
        <v>250</v>
      </c>
      <c r="H249" s="241" t="s">
        <v>48</v>
      </c>
      <c r="I249" s="241" t="s">
        <v>57</v>
      </c>
      <c r="J249" s="241" t="s">
        <v>192</v>
      </c>
      <c r="K249" s="241" t="s">
        <v>222</v>
      </c>
      <c r="L249" s="241" t="s">
        <v>41</v>
      </c>
      <c r="M249" s="243">
        <v>379.3</v>
      </c>
    </row>
    <row r="250" spans="1:13" ht="13.5" x14ac:dyDescent="0.25">
      <c r="A250" s="241" t="s">
        <v>1326</v>
      </c>
      <c r="B250" s="241" t="s">
        <v>1250</v>
      </c>
      <c r="C250" s="241" t="s">
        <v>256</v>
      </c>
      <c r="D250" s="242">
        <v>4511</v>
      </c>
      <c r="E250" s="241" t="s">
        <v>1244</v>
      </c>
      <c r="F250" s="241" t="s">
        <v>250</v>
      </c>
      <c r="G250" s="241" t="s">
        <v>250</v>
      </c>
      <c r="H250" s="241" t="s">
        <v>48</v>
      </c>
      <c r="I250" s="241" t="s">
        <v>231</v>
      </c>
      <c r="J250" s="241" t="s">
        <v>194</v>
      </c>
      <c r="K250" s="241" t="s">
        <v>210</v>
      </c>
      <c r="L250" s="241" t="s">
        <v>43</v>
      </c>
      <c r="M250" s="243">
        <v>219.6</v>
      </c>
    </row>
    <row r="251" spans="1:13" ht="13.5" x14ac:dyDescent="0.25">
      <c r="A251" s="244" t="s">
        <v>1468</v>
      </c>
      <c r="B251" s="244" t="s">
        <v>1453</v>
      </c>
      <c r="C251" s="244" t="s">
        <v>256</v>
      </c>
      <c r="D251" s="245">
        <v>4511</v>
      </c>
      <c r="E251" s="244" t="s">
        <v>1244</v>
      </c>
      <c r="F251" s="244" t="s">
        <v>250</v>
      </c>
      <c r="G251" s="244" t="s">
        <v>250</v>
      </c>
      <c r="H251" s="244" t="s">
        <v>48</v>
      </c>
      <c r="I251" s="244" t="s">
        <v>231</v>
      </c>
      <c r="J251" s="244" t="s">
        <v>194</v>
      </c>
      <c r="K251" s="244" t="s">
        <v>382</v>
      </c>
      <c r="L251" s="244" t="s">
        <v>43</v>
      </c>
      <c r="M251" s="246">
        <v>926.6</v>
      </c>
    </row>
    <row r="252" spans="1:13" ht="13.5" x14ac:dyDescent="0.25">
      <c r="A252" s="241" t="s">
        <v>1324</v>
      </c>
      <c r="B252" s="241" t="s">
        <v>1246</v>
      </c>
      <c r="C252" s="241" t="s">
        <v>256</v>
      </c>
      <c r="D252" s="242">
        <v>4511</v>
      </c>
      <c r="E252" s="241" t="s">
        <v>1244</v>
      </c>
      <c r="F252" s="241" t="s">
        <v>250</v>
      </c>
      <c r="G252" s="241" t="s">
        <v>250</v>
      </c>
      <c r="H252" s="241" t="s">
        <v>48</v>
      </c>
      <c r="I252" s="241" t="s">
        <v>231</v>
      </c>
      <c r="J252" s="241" t="s">
        <v>194</v>
      </c>
      <c r="K252" s="241" t="s">
        <v>15</v>
      </c>
      <c r="L252" s="241" t="s">
        <v>43</v>
      </c>
      <c r="M252" s="243">
        <v>153.69999999999999</v>
      </c>
    </row>
    <row r="253" spans="1:13" ht="13.5" x14ac:dyDescent="0.25">
      <c r="A253" s="241" t="s">
        <v>1323</v>
      </c>
      <c r="B253" s="241" t="s">
        <v>1243</v>
      </c>
      <c r="C253" s="241" t="s">
        <v>256</v>
      </c>
      <c r="D253" s="242">
        <v>4511</v>
      </c>
      <c r="E253" s="241" t="s">
        <v>1244</v>
      </c>
      <c r="F253" s="241" t="s">
        <v>250</v>
      </c>
      <c r="G253" s="241" t="s">
        <v>250</v>
      </c>
      <c r="H253" s="241" t="s">
        <v>48</v>
      </c>
      <c r="I253" s="241" t="s">
        <v>231</v>
      </c>
      <c r="J253" s="241" t="s">
        <v>194</v>
      </c>
      <c r="K253" s="241" t="s">
        <v>209</v>
      </c>
      <c r="L253" s="241" t="s">
        <v>43</v>
      </c>
      <c r="M253" s="243">
        <v>686.1</v>
      </c>
    </row>
    <row r="254" spans="1:13" ht="13.5" x14ac:dyDescent="0.25">
      <c r="A254" s="241" t="s">
        <v>1331</v>
      </c>
      <c r="B254" s="241" t="s">
        <v>1260</v>
      </c>
      <c r="C254" s="241" t="s">
        <v>256</v>
      </c>
      <c r="D254" s="242">
        <v>4511</v>
      </c>
      <c r="E254" s="241" t="s">
        <v>1244</v>
      </c>
      <c r="F254" s="241" t="s">
        <v>250</v>
      </c>
      <c r="G254" s="241" t="s">
        <v>250</v>
      </c>
      <c r="H254" s="241" t="s">
        <v>48</v>
      </c>
      <c r="I254" s="241" t="s">
        <v>231</v>
      </c>
      <c r="J254" s="241" t="s">
        <v>194</v>
      </c>
      <c r="K254" s="241" t="s">
        <v>208</v>
      </c>
      <c r="L254" s="241" t="s">
        <v>43</v>
      </c>
      <c r="M254" s="243">
        <v>1029.2</v>
      </c>
    </row>
    <row r="255" spans="1:13" ht="13.5" x14ac:dyDescent="0.25">
      <c r="A255" s="241" t="s">
        <v>1328</v>
      </c>
      <c r="B255" s="241" t="s">
        <v>1254</v>
      </c>
      <c r="C255" s="241" t="s">
        <v>256</v>
      </c>
      <c r="D255" s="242">
        <v>4511</v>
      </c>
      <c r="E255" s="241" t="s">
        <v>1244</v>
      </c>
      <c r="F255" s="241" t="s">
        <v>250</v>
      </c>
      <c r="G255" s="241" t="s">
        <v>250</v>
      </c>
      <c r="H255" s="241" t="s">
        <v>48</v>
      </c>
      <c r="I255" s="241" t="s">
        <v>231</v>
      </c>
      <c r="J255" s="241" t="s">
        <v>194</v>
      </c>
      <c r="K255" s="241" t="s">
        <v>222</v>
      </c>
      <c r="L255" s="241" t="s">
        <v>43</v>
      </c>
      <c r="M255" s="243">
        <v>548.9</v>
      </c>
    </row>
    <row r="256" spans="1:13" ht="13.5" x14ac:dyDescent="0.25">
      <c r="A256" s="241" t="s">
        <v>1327</v>
      </c>
      <c r="B256" s="241" t="s">
        <v>1252</v>
      </c>
      <c r="C256" s="241" t="s">
        <v>256</v>
      </c>
      <c r="D256" s="242">
        <v>4511</v>
      </c>
      <c r="E256" s="241" t="s">
        <v>1244</v>
      </c>
      <c r="F256" s="241" t="s">
        <v>250</v>
      </c>
      <c r="G256" s="241" t="s">
        <v>250</v>
      </c>
      <c r="H256" s="241" t="s">
        <v>48</v>
      </c>
      <c r="I256" s="241" t="s">
        <v>231</v>
      </c>
      <c r="J256" s="241" t="s">
        <v>194</v>
      </c>
      <c r="K256" s="241" t="s">
        <v>210</v>
      </c>
      <c r="L256" s="241" t="s">
        <v>41</v>
      </c>
      <c r="M256" s="243">
        <v>137.19999999999999</v>
      </c>
    </row>
    <row r="257" spans="1:13" ht="13.5" x14ac:dyDescent="0.25">
      <c r="A257" s="244" t="s">
        <v>1469</v>
      </c>
      <c r="B257" s="244" t="s">
        <v>1455</v>
      </c>
      <c r="C257" s="244" t="s">
        <v>256</v>
      </c>
      <c r="D257" s="245">
        <v>4511</v>
      </c>
      <c r="E257" s="244" t="s">
        <v>1244</v>
      </c>
      <c r="F257" s="244" t="s">
        <v>250</v>
      </c>
      <c r="G257" s="244" t="s">
        <v>250</v>
      </c>
      <c r="H257" s="244" t="s">
        <v>48</v>
      </c>
      <c r="I257" s="244" t="s">
        <v>231</v>
      </c>
      <c r="J257" s="244" t="s">
        <v>194</v>
      </c>
      <c r="K257" s="244" t="s">
        <v>382</v>
      </c>
      <c r="L257" s="244" t="s">
        <v>41</v>
      </c>
      <c r="M257" s="246">
        <v>617.79999999999995</v>
      </c>
    </row>
    <row r="258" spans="1:13" ht="13.5" x14ac:dyDescent="0.25">
      <c r="A258" s="241" t="s">
        <v>1325</v>
      </c>
      <c r="B258" s="241" t="s">
        <v>1248</v>
      </c>
      <c r="C258" s="241" t="s">
        <v>256</v>
      </c>
      <c r="D258" s="242">
        <v>4511</v>
      </c>
      <c r="E258" s="241" t="s">
        <v>1244</v>
      </c>
      <c r="F258" s="241" t="s">
        <v>250</v>
      </c>
      <c r="G258" s="241" t="s">
        <v>250</v>
      </c>
      <c r="H258" s="241" t="s">
        <v>48</v>
      </c>
      <c r="I258" s="241" t="s">
        <v>231</v>
      </c>
      <c r="J258" s="241" t="s">
        <v>194</v>
      </c>
      <c r="K258" s="241" t="s">
        <v>15</v>
      </c>
      <c r="L258" s="241" t="s">
        <v>41</v>
      </c>
      <c r="M258" s="243">
        <v>96.1</v>
      </c>
    </row>
    <row r="259" spans="1:13" ht="13.5" x14ac:dyDescent="0.25">
      <c r="A259" s="241" t="s">
        <v>1330</v>
      </c>
      <c r="B259" s="241" t="s">
        <v>1258</v>
      </c>
      <c r="C259" s="241" t="s">
        <v>256</v>
      </c>
      <c r="D259" s="242">
        <v>4511</v>
      </c>
      <c r="E259" s="241" t="s">
        <v>1244</v>
      </c>
      <c r="F259" s="241" t="s">
        <v>250</v>
      </c>
      <c r="G259" s="241" t="s">
        <v>250</v>
      </c>
      <c r="H259" s="241" t="s">
        <v>48</v>
      </c>
      <c r="I259" s="241" t="s">
        <v>231</v>
      </c>
      <c r="J259" s="241" t="s">
        <v>194</v>
      </c>
      <c r="K259" s="241" t="s">
        <v>209</v>
      </c>
      <c r="L259" s="241" t="s">
        <v>41</v>
      </c>
      <c r="M259" s="243">
        <v>411.7</v>
      </c>
    </row>
    <row r="260" spans="1:13" ht="13.5" x14ac:dyDescent="0.25">
      <c r="A260" s="241" t="s">
        <v>1332</v>
      </c>
      <c r="B260" s="241" t="s">
        <v>1262</v>
      </c>
      <c r="C260" s="241" t="s">
        <v>256</v>
      </c>
      <c r="D260" s="242">
        <v>4511</v>
      </c>
      <c r="E260" s="241" t="s">
        <v>1244</v>
      </c>
      <c r="F260" s="241" t="s">
        <v>250</v>
      </c>
      <c r="G260" s="241" t="s">
        <v>250</v>
      </c>
      <c r="H260" s="241" t="s">
        <v>48</v>
      </c>
      <c r="I260" s="241" t="s">
        <v>231</v>
      </c>
      <c r="J260" s="241" t="s">
        <v>194</v>
      </c>
      <c r="K260" s="241" t="s">
        <v>208</v>
      </c>
      <c r="L260" s="241" t="s">
        <v>41</v>
      </c>
      <c r="M260" s="243">
        <v>686.1</v>
      </c>
    </row>
    <row r="261" spans="1:13" ht="13.5" x14ac:dyDescent="0.25">
      <c r="A261" s="241" t="s">
        <v>1329</v>
      </c>
      <c r="B261" s="241" t="s">
        <v>1256</v>
      </c>
      <c r="C261" s="241" t="s">
        <v>256</v>
      </c>
      <c r="D261" s="242">
        <v>4511</v>
      </c>
      <c r="E261" s="241" t="s">
        <v>1244</v>
      </c>
      <c r="F261" s="241" t="s">
        <v>250</v>
      </c>
      <c r="G261" s="241" t="s">
        <v>250</v>
      </c>
      <c r="H261" s="241" t="s">
        <v>48</v>
      </c>
      <c r="I261" s="241" t="s">
        <v>231</v>
      </c>
      <c r="J261" s="241" t="s">
        <v>194</v>
      </c>
      <c r="K261" s="241" t="s">
        <v>222</v>
      </c>
      <c r="L261" s="241" t="s">
        <v>41</v>
      </c>
      <c r="M261" s="243">
        <v>343.1</v>
      </c>
    </row>
    <row r="262" spans="1:13" ht="13.5" x14ac:dyDescent="0.25">
      <c r="A262" s="241" t="s">
        <v>1096</v>
      </c>
      <c r="B262" s="241" t="s">
        <v>1097</v>
      </c>
      <c r="C262" s="241" t="s">
        <v>256</v>
      </c>
      <c r="D262" s="242">
        <v>4531</v>
      </c>
      <c r="E262" s="241" t="s">
        <v>1083</v>
      </c>
      <c r="F262" s="241" t="s">
        <v>250</v>
      </c>
      <c r="G262" s="241" t="s">
        <v>250</v>
      </c>
      <c r="H262" s="241" t="s">
        <v>48</v>
      </c>
      <c r="I262" s="241" t="s">
        <v>49</v>
      </c>
      <c r="J262" s="241" t="s">
        <v>67</v>
      </c>
      <c r="K262" s="241" t="s">
        <v>210</v>
      </c>
      <c r="L262" s="241" t="s">
        <v>43</v>
      </c>
      <c r="M262" s="243">
        <v>354.9</v>
      </c>
    </row>
    <row r="263" spans="1:13" ht="13.5" x14ac:dyDescent="0.25">
      <c r="A263" s="244" t="s">
        <v>1434</v>
      </c>
      <c r="B263" s="244" t="s">
        <v>1435</v>
      </c>
      <c r="C263" s="244" t="s">
        <v>256</v>
      </c>
      <c r="D263" s="245">
        <v>4531</v>
      </c>
      <c r="E263" s="244" t="s">
        <v>1083</v>
      </c>
      <c r="F263" s="244" t="s">
        <v>250</v>
      </c>
      <c r="G263" s="244" t="s">
        <v>250</v>
      </c>
      <c r="H263" s="244" t="s">
        <v>48</v>
      </c>
      <c r="I263" s="244" t="s">
        <v>49</v>
      </c>
      <c r="J263" s="244" t="s">
        <v>67</v>
      </c>
      <c r="K263" s="244" t="s">
        <v>382</v>
      </c>
      <c r="L263" s="244" t="s">
        <v>43</v>
      </c>
      <c r="M263" s="246">
        <v>998.1</v>
      </c>
    </row>
    <row r="264" spans="1:13" ht="13.5" x14ac:dyDescent="0.25">
      <c r="A264" s="241" t="s">
        <v>1088</v>
      </c>
      <c r="B264" s="241" t="s">
        <v>1089</v>
      </c>
      <c r="C264" s="241" t="s">
        <v>256</v>
      </c>
      <c r="D264" s="242">
        <v>4531</v>
      </c>
      <c r="E264" s="241" t="s">
        <v>1083</v>
      </c>
      <c r="F264" s="241" t="s">
        <v>250</v>
      </c>
      <c r="G264" s="241" t="s">
        <v>250</v>
      </c>
      <c r="H264" s="241" t="s">
        <v>48</v>
      </c>
      <c r="I264" s="241" t="s">
        <v>49</v>
      </c>
      <c r="J264" s="241" t="s">
        <v>67</v>
      </c>
      <c r="K264" s="241" t="s">
        <v>15</v>
      </c>
      <c r="L264" s="241" t="s">
        <v>43</v>
      </c>
      <c r="M264" s="243">
        <v>248.4</v>
      </c>
    </row>
    <row r="265" spans="1:13" ht="13.5" x14ac:dyDescent="0.25">
      <c r="A265" s="241" t="s">
        <v>1086</v>
      </c>
      <c r="B265" s="241" t="s">
        <v>1087</v>
      </c>
      <c r="C265" s="241" t="s">
        <v>256</v>
      </c>
      <c r="D265" s="242">
        <v>4531</v>
      </c>
      <c r="E265" s="241" t="s">
        <v>1083</v>
      </c>
      <c r="F265" s="241" t="s">
        <v>250</v>
      </c>
      <c r="G265" s="241" t="s">
        <v>250</v>
      </c>
      <c r="H265" s="241" t="s">
        <v>48</v>
      </c>
      <c r="I265" s="241" t="s">
        <v>49</v>
      </c>
      <c r="J265" s="241" t="s">
        <v>67</v>
      </c>
      <c r="K265" s="241" t="s">
        <v>209</v>
      </c>
      <c r="L265" s="241" t="s">
        <v>43</v>
      </c>
      <c r="M265" s="243">
        <v>1109</v>
      </c>
    </row>
    <row r="266" spans="1:13" ht="13.5" x14ac:dyDescent="0.25">
      <c r="A266" s="241" t="s">
        <v>1084</v>
      </c>
      <c r="B266" s="241" t="s">
        <v>1085</v>
      </c>
      <c r="C266" s="241" t="s">
        <v>256</v>
      </c>
      <c r="D266" s="242">
        <v>4531</v>
      </c>
      <c r="E266" s="241" t="s">
        <v>1083</v>
      </c>
      <c r="F266" s="241" t="s">
        <v>250</v>
      </c>
      <c r="G266" s="241" t="s">
        <v>250</v>
      </c>
      <c r="H266" s="241" t="s">
        <v>48</v>
      </c>
      <c r="I266" s="241" t="s">
        <v>49</v>
      </c>
      <c r="J266" s="241" t="s">
        <v>67</v>
      </c>
      <c r="K266" s="241" t="s">
        <v>208</v>
      </c>
      <c r="L266" s="241" t="s">
        <v>43</v>
      </c>
      <c r="M266" s="243">
        <v>1663.5</v>
      </c>
    </row>
    <row r="267" spans="1:13" ht="13.5" x14ac:dyDescent="0.25">
      <c r="A267" s="241" t="s">
        <v>1092</v>
      </c>
      <c r="B267" s="241" t="s">
        <v>1093</v>
      </c>
      <c r="C267" s="241" t="s">
        <v>256</v>
      </c>
      <c r="D267" s="242">
        <v>4531</v>
      </c>
      <c r="E267" s="241" t="s">
        <v>1083</v>
      </c>
      <c r="F267" s="241" t="s">
        <v>250</v>
      </c>
      <c r="G267" s="241" t="s">
        <v>250</v>
      </c>
      <c r="H267" s="241" t="s">
        <v>48</v>
      </c>
      <c r="I267" s="241" t="s">
        <v>49</v>
      </c>
      <c r="J267" s="241" t="s">
        <v>67</v>
      </c>
      <c r="K267" s="241" t="s">
        <v>222</v>
      </c>
      <c r="L267" s="241" t="s">
        <v>43</v>
      </c>
      <c r="M267" s="243">
        <v>887.2</v>
      </c>
    </row>
    <row r="268" spans="1:13" ht="13.5" x14ac:dyDescent="0.25">
      <c r="A268" s="241" t="s">
        <v>1094</v>
      </c>
      <c r="B268" s="241" t="s">
        <v>1095</v>
      </c>
      <c r="C268" s="241" t="s">
        <v>256</v>
      </c>
      <c r="D268" s="242">
        <v>4531</v>
      </c>
      <c r="E268" s="241" t="s">
        <v>1083</v>
      </c>
      <c r="F268" s="241" t="s">
        <v>250</v>
      </c>
      <c r="G268" s="241" t="s">
        <v>250</v>
      </c>
      <c r="H268" s="241" t="s">
        <v>48</v>
      </c>
      <c r="I268" s="241" t="s">
        <v>49</v>
      </c>
      <c r="J268" s="241" t="s">
        <v>67</v>
      </c>
      <c r="K268" s="241" t="s">
        <v>210</v>
      </c>
      <c r="L268" s="241" t="s">
        <v>41</v>
      </c>
      <c r="M268" s="243">
        <v>221.8</v>
      </c>
    </row>
    <row r="269" spans="1:13" ht="13.5" x14ac:dyDescent="0.25">
      <c r="A269" s="244" t="s">
        <v>1436</v>
      </c>
      <c r="B269" s="244" t="s">
        <v>1437</v>
      </c>
      <c r="C269" s="244" t="s">
        <v>256</v>
      </c>
      <c r="D269" s="245">
        <v>4531</v>
      </c>
      <c r="E269" s="244" t="s">
        <v>1083</v>
      </c>
      <c r="F269" s="244" t="s">
        <v>250</v>
      </c>
      <c r="G269" s="244" t="s">
        <v>250</v>
      </c>
      <c r="H269" s="244" t="s">
        <v>48</v>
      </c>
      <c r="I269" s="244" t="s">
        <v>49</v>
      </c>
      <c r="J269" s="244" t="s">
        <v>67</v>
      </c>
      <c r="K269" s="244" t="s">
        <v>382</v>
      </c>
      <c r="L269" s="244" t="s">
        <v>41</v>
      </c>
      <c r="M269" s="246">
        <v>665.4</v>
      </c>
    </row>
    <row r="270" spans="1:13" ht="13.5" x14ac:dyDescent="0.25">
      <c r="A270" s="241" t="s">
        <v>1098</v>
      </c>
      <c r="B270" s="241" t="s">
        <v>1099</v>
      </c>
      <c r="C270" s="241" t="s">
        <v>256</v>
      </c>
      <c r="D270" s="242">
        <v>4531</v>
      </c>
      <c r="E270" s="241" t="s">
        <v>1083</v>
      </c>
      <c r="F270" s="241" t="s">
        <v>250</v>
      </c>
      <c r="G270" s="241" t="s">
        <v>250</v>
      </c>
      <c r="H270" s="241" t="s">
        <v>48</v>
      </c>
      <c r="I270" s="241" t="s">
        <v>49</v>
      </c>
      <c r="J270" s="241" t="s">
        <v>67</v>
      </c>
      <c r="K270" s="241" t="s">
        <v>15</v>
      </c>
      <c r="L270" s="241" t="s">
        <v>41</v>
      </c>
      <c r="M270" s="243">
        <v>155.30000000000001</v>
      </c>
    </row>
    <row r="271" spans="1:13" ht="13.5" x14ac:dyDescent="0.25">
      <c r="A271" s="241" t="s">
        <v>1100</v>
      </c>
      <c r="B271" s="241" t="s">
        <v>1101</v>
      </c>
      <c r="C271" s="241" t="s">
        <v>256</v>
      </c>
      <c r="D271" s="242">
        <v>4531</v>
      </c>
      <c r="E271" s="241" t="s">
        <v>1083</v>
      </c>
      <c r="F271" s="241" t="s">
        <v>250</v>
      </c>
      <c r="G271" s="241" t="s">
        <v>250</v>
      </c>
      <c r="H271" s="241" t="s">
        <v>48</v>
      </c>
      <c r="I271" s="241" t="s">
        <v>49</v>
      </c>
      <c r="J271" s="241" t="s">
        <v>67</v>
      </c>
      <c r="K271" s="241" t="s">
        <v>209</v>
      </c>
      <c r="L271" s="241" t="s">
        <v>41</v>
      </c>
      <c r="M271" s="243">
        <v>665.4</v>
      </c>
    </row>
    <row r="272" spans="1:13" ht="13.5" x14ac:dyDescent="0.25">
      <c r="A272" s="241" t="s">
        <v>1081</v>
      </c>
      <c r="B272" s="241" t="s">
        <v>1082</v>
      </c>
      <c r="C272" s="241" t="s">
        <v>256</v>
      </c>
      <c r="D272" s="242">
        <v>4531</v>
      </c>
      <c r="E272" s="241" t="s">
        <v>1083</v>
      </c>
      <c r="F272" s="241" t="s">
        <v>250</v>
      </c>
      <c r="G272" s="241" t="s">
        <v>250</v>
      </c>
      <c r="H272" s="241" t="s">
        <v>48</v>
      </c>
      <c r="I272" s="241" t="s">
        <v>49</v>
      </c>
      <c r="J272" s="241" t="s">
        <v>67</v>
      </c>
      <c r="K272" s="241" t="s">
        <v>208</v>
      </c>
      <c r="L272" s="241" t="s">
        <v>41</v>
      </c>
      <c r="M272" s="243">
        <v>1109</v>
      </c>
    </row>
    <row r="273" spans="1:13" ht="13.5" x14ac:dyDescent="0.25">
      <c r="A273" s="241" t="s">
        <v>1090</v>
      </c>
      <c r="B273" s="241" t="s">
        <v>1091</v>
      </c>
      <c r="C273" s="241" t="s">
        <v>256</v>
      </c>
      <c r="D273" s="242">
        <v>4531</v>
      </c>
      <c r="E273" s="241" t="s">
        <v>1083</v>
      </c>
      <c r="F273" s="241" t="s">
        <v>250</v>
      </c>
      <c r="G273" s="241" t="s">
        <v>250</v>
      </c>
      <c r="H273" s="241" t="s">
        <v>48</v>
      </c>
      <c r="I273" s="241" t="s">
        <v>49</v>
      </c>
      <c r="J273" s="241" t="s">
        <v>67</v>
      </c>
      <c r="K273" s="241" t="s">
        <v>222</v>
      </c>
      <c r="L273" s="241" t="s">
        <v>41</v>
      </c>
      <c r="M273" s="243">
        <v>554.5</v>
      </c>
    </row>
    <row r="274" spans="1:13" ht="13.5" x14ac:dyDescent="0.25">
      <c r="A274" s="241" t="s">
        <v>1119</v>
      </c>
      <c r="B274" s="241" t="s">
        <v>1097</v>
      </c>
      <c r="C274" s="241" t="s">
        <v>256</v>
      </c>
      <c r="D274" s="242">
        <v>4531</v>
      </c>
      <c r="E274" s="241" t="s">
        <v>1083</v>
      </c>
      <c r="F274" s="241" t="s">
        <v>250</v>
      </c>
      <c r="G274" s="241" t="s">
        <v>250</v>
      </c>
      <c r="H274" s="241" t="s">
        <v>48</v>
      </c>
      <c r="I274" s="241" t="s">
        <v>227</v>
      </c>
      <c r="J274" s="241" t="s">
        <v>69</v>
      </c>
      <c r="K274" s="241" t="s">
        <v>210</v>
      </c>
      <c r="L274" s="241" t="s">
        <v>43</v>
      </c>
      <c r="M274" s="243">
        <v>322.7</v>
      </c>
    </row>
    <row r="275" spans="1:13" ht="13.5" x14ac:dyDescent="0.25">
      <c r="A275" s="244" t="s">
        <v>1438</v>
      </c>
      <c r="B275" s="244" t="s">
        <v>1435</v>
      </c>
      <c r="C275" s="244" t="s">
        <v>256</v>
      </c>
      <c r="D275" s="245">
        <v>4531</v>
      </c>
      <c r="E275" s="244" t="s">
        <v>1083</v>
      </c>
      <c r="F275" s="244" t="s">
        <v>250</v>
      </c>
      <c r="G275" s="244" t="s">
        <v>250</v>
      </c>
      <c r="H275" s="244" t="s">
        <v>48</v>
      </c>
      <c r="I275" s="244" t="s">
        <v>227</v>
      </c>
      <c r="J275" s="244" t="s">
        <v>69</v>
      </c>
      <c r="K275" s="244" t="s">
        <v>382</v>
      </c>
      <c r="L275" s="244" t="s">
        <v>43</v>
      </c>
      <c r="M275" s="246">
        <v>907.6</v>
      </c>
    </row>
    <row r="276" spans="1:13" ht="13.5" x14ac:dyDescent="0.25">
      <c r="A276" s="241" t="s">
        <v>1115</v>
      </c>
      <c r="B276" s="241" t="s">
        <v>1089</v>
      </c>
      <c r="C276" s="241" t="s">
        <v>256</v>
      </c>
      <c r="D276" s="242">
        <v>4531</v>
      </c>
      <c r="E276" s="241" t="s">
        <v>1083</v>
      </c>
      <c r="F276" s="241" t="s">
        <v>250</v>
      </c>
      <c r="G276" s="241" t="s">
        <v>250</v>
      </c>
      <c r="H276" s="241" t="s">
        <v>48</v>
      </c>
      <c r="I276" s="241" t="s">
        <v>227</v>
      </c>
      <c r="J276" s="241" t="s">
        <v>69</v>
      </c>
      <c r="K276" s="241" t="s">
        <v>15</v>
      </c>
      <c r="L276" s="241" t="s">
        <v>43</v>
      </c>
      <c r="M276" s="243">
        <v>225.9</v>
      </c>
    </row>
    <row r="277" spans="1:13" ht="13.5" x14ac:dyDescent="0.25">
      <c r="A277" s="241" t="s">
        <v>1114</v>
      </c>
      <c r="B277" s="241" t="s">
        <v>1087</v>
      </c>
      <c r="C277" s="241" t="s">
        <v>256</v>
      </c>
      <c r="D277" s="242">
        <v>4531</v>
      </c>
      <c r="E277" s="241" t="s">
        <v>1083</v>
      </c>
      <c r="F277" s="241" t="s">
        <v>250</v>
      </c>
      <c r="G277" s="241" t="s">
        <v>250</v>
      </c>
      <c r="H277" s="241" t="s">
        <v>48</v>
      </c>
      <c r="I277" s="241" t="s">
        <v>227</v>
      </c>
      <c r="J277" s="241" t="s">
        <v>69</v>
      </c>
      <c r="K277" s="241" t="s">
        <v>209</v>
      </c>
      <c r="L277" s="241" t="s">
        <v>43</v>
      </c>
      <c r="M277" s="243">
        <v>1008.4</v>
      </c>
    </row>
    <row r="278" spans="1:13" ht="13.5" x14ac:dyDescent="0.25">
      <c r="A278" s="241" t="s">
        <v>1113</v>
      </c>
      <c r="B278" s="241" t="s">
        <v>1085</v>
      </c>
      <c r="C278" s="241" t="s">
        <v>256</v>
      </c>
      <c r="D278" s="242">
        <v>4531</v>
      </c>
      <c r="E278" s="241" t="s">
        <v>1083</v>
      </c>
      <c r="F278" s="241" t="s">
        <v>250</v>
      </c>
      <c r="G278" s="241" t="s">
        <v>250</v>
      </c>
      <c r="H278" s="241" t="s">
        <v>48</v>
      </c>
      <c r="I278" s="241" t="s">
        <v>227</v>
      </c>
      <c r="J278" s="241" t="s">
        <v>69</v>
      </c>
      <c r="K278" s="241" t="s">
        <v>208</v>
      </c>
      <c r="L278" s="241" t="s">
        <v>43</v>
      </c>
      <c r="M278" s="243">
        <v>1512.6</v>
      </c>
    </row>
    <row r="279" spans="1:13" ht="13.5" x14ac:dyDescent="0.25">
      <c r="A279" s="241" t="s">
        <v>1117</v>
      </c>
      <c r="B279" s="241" t="s">
        <v>1093</v>
      </c>
      <c r="C279" s="241" t="s">
        <v>256</v>
      </c>
      <c r="D279" s="242">
        <v>4531</v>
      </c>
      <c r="E279" s="241" t="s">
        <v>1083</v>
      </c>
      <c r="F279" s="241" t="s">
        <v>250</v>
      </c>
      <c r="G279" s="241" t="s">
        <v>250</v>
      </c>
      <c r="H279" s="241" t="s">
        <v>48</v>
      </c>
      <c r="I279" s="241" t="s">
        <v>227</v>
      </c>
      <c r="J279" s="241" t="s">
        <v>69</v>
      </c>
      <c r="K279" s="241" t="s">
        <v>222</v>
      </c>
      <c r="L279" s="241" t="s">
        <v>43</v>
      </c>
      <c r="M279" s="243">
        <v>806.7</v>
      </c>
    </row>
    <row r="280" spans="1:13" ht="13.5" x14ac:dyDescent="0.25">
      <c r="A280" s="241" t="s">
        <v>1118</v>
      </c>
      <c r="B280" s="241" t="s">
        <v>1095</v>
      </c>
      <c r="C280" s="241" t="s">
        <v>256</v>
      </c>
      <c r="D280" s="242">
        <v>4531</v>
      </c>
      <c r="E280" s="241" t="s">
        <v>1083</v>
      </c>
      <c r="F280" s="241" t="s">
        <v>250</v>
      </c>
      <c r="G280" s="241" t="s">
        <v>250</v>
      </c>
      <c r="H280" s="241" t="s">
        <v>48</v>
      </c>
      <c r="I280" s="241" t="s">
        <v>227</v>
      </c>
      <c r="J280" s="241" t="s">
        <v>69</v>
      </c>
      <c r="K280" s="241" t="s">
        <v>210</v>
      </c>
      <c r="L280" s="241" t="s">
        <v>41</v>
      </c>
      <c r="M280" s="243">
        <v>201.7</v>
      </c>
    </row>
    <row r="281" spans="1:13" ht="13.5" x14ac:dyDescent="0.25">
      <c r="A281" s="244" t="s">
        <v>1439</v>
      </c>
      <c r="B281" s="244" t="s">
        <v>1437</v>
      </c>
      <c r="C281" s="244" t="s">
        <v>256</v>
      </c>
      <c r="D281" s="245">
        <v>4531</v>
      </c>
      <c r="E281" s="244" t="s">
        <v>1083</v>
      </c>
      <c r="F281" s="244" t="s">
        <v>250</v>
      </c>
      <c r="G281" s="244" t="s">
        <v>250</v>
      </c>
      <c r="H281" s="244" t="s">
        <v>48</v>
      </c>
      <c r="I281" s="244" t="s">
        <v>227</v>
      </c>
      <c r="J281" s="244" t="s">
        <v>69</v>
      </c>
      <c r="K281" s="244" t="s">
        <v>382</v>
      </c>
      <c r="L281" s="244" t="s">
        <v>41</v>
      </c>
      <c r="M281" s="246">
        <v>605</v>
      </c>
    </row>
    <row r="282" spans="1:13" ht="13.5" x14ac:dyDescent="0.25">
      <c r="A282" s="241" t="s">
        <v>1120</v>
      </c>
      <c r="B282" s="241" t="s">
        <v>1099</v>
      </c>
      <c r="C282" s="241" t="s">
        <v>256</v>
      </c>
      <c r="D282" s="242">
        <v>4531</v>
      </c>
      <c r="E282" s="241" t="s">
        <v>1083</v>
      </c>
      <c r="F282" s="241" t="s">
        <v>250</v>
      </c>
      <c r="G282" s="241" t="s">
        <v>250</v>
      </c>
      <c r="H282" s="241" t="s">
        <v>48</v>
      </c>
      <c r="I282" s="241" t="s">
        <v>227</v>
      </c>
      <c r="J282" s="241" t="s">
        <v>69</v>
      </c>
      <c r="K282" s="241" t="s">
        <v>15</v>
      </c>
      <c r="L282" s="241" t="s">
        <v>41</v>
      </c>
      <c r="M282" s="243">
        <v>141.19999999999999</v>
      </c>
    </row>
    <row r="283" spans="1:13" ht="13.5" x14ac:dyDescent="0.25">
      <c r="A283" s="241" t="s">
        <v>1121</v>
      </c>
      <c r="B283" s="241" t="s">
        <v>1101</v>
      </c>
      <c r="C283" s="241" t="s">
        <v>256</v>
      </c>
      <c r="D283" s="242">
        <v>4531</v>
      </c>
      <c r="E283" s="241" t="s">
        <v>1083</v>
      </c>
      <c r="F283" s="241" t="s">
        <v>250</v>
      </c>
      <c r="G283" s="241" t="s">
        <v>250</v>
      </c>
      <c r="H283" s="241" t="s">
        <v>48</v>
      </c>
      <c r="I283" s="241" t="s">
        <v>227</v>
      </c>
      <c r="J283" s="241" t="s">
        <v>69</v>
      </c>
      <c r="K283" s="241" t="s">
        <v>209</v>
      </c>
      <c r="L283" s="241" t="s">
        <v>41</v>
      </c>
      <c r="M283" s="243">
        <v>605</v>
      </c>
    </row>
    <row r="284" spans="1:13" ht="13.5" x14ac:dyDescent="0.25">
      <c r="A284" s="241" t="s">
        <v>1112</v>
      </c>
      <c r="B284" s="241" t="s">
        <v>1082</v>
      </c>
      <c r="C284" s="241" t="s">
        <v>256</v>
      </c>
      <c r="D284" s="242">
        <v>4531</v>
      </c>
      <c r="E284" s="241" t="s">
        <v>1083</v>
      </c>
      <c r="F284" s="241" t="s">
        <v>250</v>
      </c>
      <c r="G284" s="241" t="s">
        <v>250</v>
      </c>
      <c r="H284" s="241" t="s">
        <v>48</v>
      </c>
      <c r="I284" s="241" t="s">
        <v>227</v>
      </c>
      <c r="J284" s="241" t="s">
        <v>69</v>
      </c>
      <c r="K284" s="241" t="s">
        <v>208</v>
      </c>
      <c r="L284" s="241" t="s">
        <v>41</v>
      </c>
      <c r="M284" s="243">
        <v>1008.4</v>
      </c>
    </row>
    <row r="285" spans="1:13" ht="13.5" x14ac:dyDescent="0.25">
      <c r="A285" s="241" t="s">
        <v>1116</v>
      </c>
      <c r="B285" s="241" t="s">
        <v>1091</v>
      </c>
      <c r="C285" s="241" t="s">
        <v>256</v>
      </c>
      <c r="D285" s="242">
        <v>4531</v>
      </c>
      <c r="E285" s="241" t="s">
        <v>1083</v>
      </c>
      <c r="F285" s="241" t="s">
        <v>250</v>
      </c>
      <c r="G285" s="241" t="s">
        <v>250</v>
      </c>
      <c r="H285" s="241" t="s">
        <v>48</v>
      </c>
      <c r="I285" s="241" t="s">
        <v>227</v>
      </c>
      <c r="J285" s="241" t="s">
        <v>69</v>
      </c>
      <c r="K285" s="241" t="s">
        <v>222</v>
      </c>
      <c r="L285" s="241" t="s">
        <v>41</v>
      </c>
      <c r="M285" s="243">
        <v>504.2</v>
      </c>
    </row>
    <row r="286" spans="1:13" ht="13.5" x14ac:dyDescent="0.25">
      <c r="A286" s="241" t="s">
        <v>1139</v>
      </c>
      <c r="B286" s="241" t="s">
        <v>1097</v>
      </c>
      <c r="C286" s="241" t="s">
        <v>256</v>
      </c>
      <c r="D286" s="242">
        <v>4531</v>
      </c>
      <c r="E286" s="241" t="s">
        <v>1083</v>
      </c>
      <c r="F286" s="241" t="s">
        <v>250</v>
      </c>
      <c r="G286" s="241" t="s">
        <v>250</v>
      </c>
      <c r="H286" s="241" t="s">
        <v>48</v>
      </c>
      <c r="I286" s="241" t="s">
        <v>51</v>
      </c>
      <c r="J286" s="241" t="s">
        <v>184</v>
      </c>
      <c r="K286" s="241" t="s">
        <v>210</v>
      </c>
      <c r="L286" s="241" t="s">
        <v>43</v>
      </c>
      <c r="M286" s="243">
        <v>295.3</v>
      </c>
    </row>
    <row r="287" spans="1:13" ht="13.5" x14ac:dyDescent="0.25">
      <c r="A287" s="244" t="s">
        <v>1440</v>
      </c>
      <c r="B287" s="244" t="s">
        <v>1435</v>
      </c>
      <c r="C287" s="244" t="s">
        <v>256</v>
      </c>
      <c r="D287" s="245">
        <v>4531</v>
      </c>
      <c r="E287" s="244" t="s">
        <v>1083</v>
      </c>
      <c r="F287" s="244" t="s">
        <v>250</v>
      </c>
      <c r="G287" s="244" t="s">
        <v>250</v>
      </c>
      <c r="H287" s="244" t="s">
        <v>48</v>
      </c>
      <c r="I287" s="244" t="s">
        <v>51</v>
      </c>
      <c r="J287" s="244" t="s">
        <v>184</v>
      </c>
      <c r="K287" s="244" t="s">
        <v>382</v>
      </c>
      <c r="L287" s="244" t="s">
        <v>43</v>
      </c>
      <c r="M287" s="246">
        <v>830.4</v>
      </c>
    </row>
    <row r="288" spans="1:13" ht="13.5" x14ac:dyDescent="0.25">
      <c r="A288" s="241" t="s">
        <v>1135</v>
      </c>
      <c r="B288" s="241" t="s">
        <v>1089</v>
      </c>
      <c r="C288" s="241" t="s">
        <v>256</v>
      </c>
      <c r="D288" s="242">
        <v>4531</v>
      </c>
      <c r="E288" s="241" t="s">
        <v>1083</v>
      </c>
      <c r="F288" s="241" t="s">
        <v>250</v>
      </c>
      <c r="G288" s="241" t="s">
        <v>250</v>
      </c>
      <c r="H288" s="241" t="s">
        <v>48</v>
      </c>
      <c r="I288" s="241" t="s">
        <v>51</v>
      </c>
      <c r="J288" s="241" t="s">
        <v>184</v>
      </c>
      <c r="K288" s="241" t="s">
        <v>15</v>
      </c>
      <c r="L288" s="241" t="s">
        <v>43</v>
      </c>
      <c r="M288" s="243">
        <v>206.7</v>
      </c>
    </row>
    <row r="289" spans="1:13" ht="13.5" x14ac:dyDescent="0.25">
      <c r="A289" s="241" t="s">
        <v>1134</v>
      </c>
      <c r="B289" s="241" t="s">
        <v>1087</v>
      </c>
      <c r="C289" s="241" t="s">
        <v>256</v>
      </c>
      <c r="D289" s="242">
        <v>4531</v>
      </c>
      <c r="E289" s="241" t="s">
        <v>1083</v>
      </c>
      <c r="F289" s="241" t="s">
        <v>250</v>
      </c>
      <c r="G289" s="241" t="s">
        <v>250</v>
      </c>
      <c r="H289" s="241" t="s">
        <v>48</v>
      </c>
      <c r="I289" s="241" t="s">
        <v>51</v>
      </c>
      <c r="J289" s="241" t="s">
        <v>184</v>
      </c>
      <c r="K289" s="241" t="s">
        <v>209</v>
      </c>
      <c r="L289" s="241" t="s">
        <v>43</v>
      </c>
      <c r="M289" s="243">
        <v>922.7</v>
      </c>
    </row>
    <row r="290" spans="1:13" ht="13.5" x14ac:dyDescent="0.25">
      <c r="A290" s="241" t="s">
        <v>1133</v>
      </c>
      <c r="B290" s="241" t="s">
        <v>1085</v>
      </c>
      <c r="C290" s="241" t="s">
        <v>256</v>
      </c>
      <c r="D290" s="242">
        <v>4531</v>
      </c>
      <c r="E290" s="241" t="s">
        <v>1083</v>
      </c>
      <c r="F290" s="241" t="s">
        <v>250</v>
      </c>
      <c r="G290" s="241" t="s">
        <v>250</v>
      </c>
      <c r="H290" s="241" t="s">
        <v>48</v>
      </c>
      <c r="I290" s="241" t="s">
        <v>51</v>
      </c>
      <c r="J290" s="241" t="s">
        <v>184</v>
      </c>
      <c r="K290" s="241" t="s">
        <v>208</v>
      </c>
      <c r="L290" s="241" t="s">
        <v>43</v>
      </c>
      <c r="M290" s="243">
        <v>1384</v>
      </c>
    </row>
    <row r="291" spans="1:13" ht="13.5" x14ac:dyDescent="0.25">
      <c r="A291" s="241" t="s">
        <v>1137</v>
      </c>
      <c r="B291" s="241" t="s">
        <v>1093</v>
      </c>
      <c r="C291" s="241" t="s">
        <v>256</v>
      </c>
      <c r="D291" s="242">
        <v>4531</v>
      </c>
      <c r="E291" s="241" t="s">
        <v>1083</v>
      </c>
      <c r="F291" s="241" t="s">
        <v>250</v>
      </c>
      <c r="G291" s="241" t="s">
        <v>250</v>
      </c>
      <c r="H291" s="241" t="s">
        <v>48</v>
      </c>
      <c r="I291" s="241" t="s">
        <v>51</v>
      </c>
      <c r="J291" s="241" t="s">
        <v>184</v>
      </c>
      <c r="K291" s="241" t="s">
        <v>222</v>
      </c>
      <c r="L291" s="241" t="s">
        <v>43</v>
      </c>
      <c r="M291" s="243">
        <v>738.2</v>
      </c>
    </row>
    <row r="292" spans="1:13" ht="13.5" x14ac:dyDescent="0.25">
      <c r="A292" s="241" t="s">
        <v>1138</v>
      </c>
      <c r="B292" s="241" t="s">
        <v>1095</v>
      </c>
      <c r="C292" s="241" t="s">
        <v>256</v>
      </c>
      <c r="D292" s="242">
        <v>4531</v>
      </c>
      <c r="E292" s="241" t="s">
        <v>1083</v>
      </c>
      <c r="F292" s="241" t="s">
        <v>250</v>
      </c>
      <c r="G292" s="241" t="s">
        <v>250</v>
      </c>
      <c r="H292" s="241" t="s">
        <v>48</v>
      </c>
      <c r="I292" s="241" t="s">
        <v>51</v>
      </c>
      <c r="J292" s="241" t="s">
        <v>184</v>
      </c>
      <c r="K292" s="241" t="s">
        <v>210</v>
      </c>
      <c r="L292" s="241" t="s">
        <v>41</v>
      </c>
      <c r="M292" s="243">
        <v>184.5</v>
      </c>
    </row>
    <row r="293" spans="1:13" ht="13.5" x14ac:dyDescent="0.25">
      <c r="A293" s="244" t="s">
        <v>1441</v>
      </c>
      <c r="B293" s="244" t="s">
        <v>1437</v>
      </c>
      <c r="C293" s="244" t="s">
        <v>256</v>
      </c>
      <c r="D293" s="245">
        <v>4531</v>
      </c>
      <c r="E293" s="244" t="s">
        <v>1083</v>
      </c>
      <c r="F293" s="244" t="s">
        <v>250</v>
      </c>
      <c r="G293" s="244" t="s">
        <v>250</v>
      </c>
      <c r="H293" s="244" t="s">
        <v>48</v>
      </c>
      <c r="I293" s="244" t="s">
        <v>51</v>
      </c>
      <c r="J293" s="244" t="s">
        <v>184</v>
      </c>
      <c r="K293" s="244" t="s">
        <v>382</v>
      </c>
      <c r="L293" s="244" t="s">
        <v>41</v>
      </c>
      <c r="M293" s="246">
        <v>553.6</v>
      </c>
    </row>
    <row r="294" spans="1:13" ht="13.5" x14ac:dyDescent="0.25">
      <c r="A294" s="241" t="s">
        <v>1140</v>
      </c>
      <c r="B294" s="241" t="s">
        <v>1099</v>
      </c>
      <c r="C294" s="241" t="s">
        <v>256</v>
      </c>
      <c r="D294" s="242">
        <v>4531</v>
      </c>
      <c r="E294" s="241" t="s">
        <v>1083</v>
      </c>
      <c r="F294" s="241" t="s">
        <v>250</v>
      </c>
      <c r="G294" s="241" t="s">
        <v>250</v>
      </c>
      <c r="H294" s="241" t="s">
        <v>48</v>
      </c>
      <c r="I294" s="241" t="s">
        <v>51</v>
      </c>
      <c r="J294" s="241" t="s">
        <v>184</v>
      </c>
      <c r="K294" s="241" t="s">
        <v>15</v>
      </c>
      <c r="L294" s="241" t="s">
        <v>41</v>
      </c>
      <c r="M294" s="243">
        <v>129.19999999999999</v>
      </c>
    </row>
    <row r="295" spans="1:13" ht="13.5" x14ac:dyDescent="0.25">
      <c r="A295" s="241" t="s">
        <v>1141</v>
      </c>
      <c r="B295" s="241" t="s">
        <v>1101</v>
      </c>
      <c r="C295" s="241" t="s">
        <v>256</v>
      </c>
      <c r="D295" s="242">
        <v>4531</v>
      </c>
      <c r="E295" s="241" t="s">
        <v>1083</v>
      </c>
      <c r="F295" s="241" t="s">
        <v>250</v>
      </c>
      <c r="G295" s="241" t="s">
        <v>250</v>
      </c>
      <c r="H295" s="241" t="s">
        <v>48</v>
      </c>
      <c r="I295" s="241" t="s">
        <v>51</v>
      </c>
      <c r="J295" s="241" t="s">
        <v>184</v>
      </c>
      <c r="K295" s="241" t="s">
        <v>209</v>
      </c>
      <c r="L295" s="241" t="s">
        <v>41</v>
      </c>
      <c r="M295" s="243">
        <v>553.6</v>
      </c>
    </row>
    <row r="296" spans="1:13" ht="13.5" x14ac:dyDescent="0.25">
      <c r="A296" s="241" t="s">
        <v>1132</v>
      </c>
      <c r="B296" s="241" t="s">
        <v>1082</v>
      </c>
      <c r="C296" s="241" t="s">
        <v>256</v>
      </c>
      <c r="D296" s="242">
        <v>4531</v>
      </c>
      <c r="E296" s="241" t="s">
        <v>1083</v>
      </c>
      <c r="F296" s="241" t="s">
        <v>250</v>
      </c>
      <c r="G296" s="241" t="s">
        <v>250</v>
      </c>
      <c r="H296" s="241" t="s">
        <v>48</v>
      </c>
      <c r="I296" s="241" t="s">
        <v>51</v>
      </c>
      <c r="J296" s="241" t="s">
        <v>184</v>
      </c>
      <c r="K296" s="241" t="s">
        <v>208</v>
      </c>
      <c r="L296" s="241" t="s">
        <v>41</v>
      </c>
      <c r="M296" s="243">
        <v>922.7</v>
      </c>
    </row>
    <row r="297" spans="1:13" ht="13.5" x14ac:dyDescent="0.25">
      <c r="A297" s="241" t="s">
        <v>1136</v>
      </c>
      <c r="B297" s="241" t="s">
        <v>1091</v>
      </c>
      <c r="C297" s="241" t="s">
        <v>256</v>
      </c>
      <c r="D297" s="242">
        <v>4531</v>
      </c>
      <c r="E297" s="241" t="s">
        <v>1083</v>
      </c>
      <c r="F297" s="241" t="s">
        <v>250</v>
      </c>
      <c r="G297" s="241" t="s">
        <v>250</v>
      </c>
      <c r="H297" s="241" t="s">
        <v>48</v>
      </c>
      <c r="I297" s="241" t="s">
        <v>51</v>
      </c>
      <c r="J297" s="241" t="s">
        <v>184</v>
      </c>
      <c r="K297" s="241" t="s">
        <v>222</v>
      </c>
      <c r="L297" s="241" t="s">
        <v>41</v>
      </c>
      <c r="M297" s="243">
        <v>461.3</v>
      </c>
    </row>
    <row r="298" spans="1:13" ht="13.5" x14ac:dyDescent="0.25">
      <c r="A298" s="241" t="s">
        <v>1159</v>
      </c>
      <c r="B298" s="241" t="s">
        <v>1097</v>
      </c>
      <c r="C298" s="241" t="s">
        <v>256</v>
      </c>
      <c r="D298" s="242">
        <v>4531</v>
      </c>
      <c r="E298" s="241" t="s">
        <v>1083</v>
      </c>
      <c r="F298" s="241" t="s">
        <v>250</v>
      </c>
      <c r="G298" s="241" t="s">
        <v>250</v>
      </c>
      <c r="H298" s="241" t="s">
        <v>48</v>
      </c>
      <c r="I298" s="241" t="s">
        <v>53</v>
      </c>
      <c r="J298" s="241" t="s">
        <v>186</v>
      </c>
      <c r="K298" s="241" t="s">
        <v>210</v>
      </c>
      <c r="L298" s="241" t="s">
        <v>43</v>
      </c>
      <c r="M298" s="243">
        <v>269.5</v>
      </c>
    </row>
    <row r="299" spans="1:13" ht="13.5" x14ac:dyDescent="0.25">
      <c r="A299" s="244" t="s">
        <v>1442</v>
      </c>
      <c r="B299" s="244" t="s">
        <v>1435</v>
      </c>
      <c r="C299" s="244" t="s">
        <v>256</v>
      </c>
      <c r="D299" s="245">
        <v>4531</v>
      </c>
      <c r="E299" s="244" t="s">
        <v>1083</v>
      </c>
      <c r="F299" s="244" t="s">
        <v>250</v>
      </c>
      <c r="G299" s="244" t="s">
        <v>250</v>
      </c>
      <c r="H299" s="244" t="s">
        <v>48</v>
      </c>
      <c r="I299" s="244" t="s">
        <v>53</v>
      </c>
      <c r="J299" s="244" t="s">
        <v>186</v>
      </c>
      <c r="K299" s="244" t="s">
        <v>382</v>
      </c>
      <c r="L299" s="244" t="s">
        <v>43</v>
      </c>
      <c r="M299" s="246">
        <v>758.1</v>
      </c>
    </row>
    <row r="300" spans="1:13" ht="13.5" x14ac:dyDescent="0.25">
      <c r="A300" s="241" t="s">
        <v>1155</v>
      </c>
      <c r="B300" s="241" t="s">
        <v>1089</v>
      </c>
      <c r="C300" s="241" t="s">
        <v>256</v>
      </c>
      <c r="D300" s="242">
        <v>4531</v>
      </c>
      <c r="E300" s="241" t="s">
        <v>1083</v>
      </c>
      <c r="F300" s="241" t="s">
        <v>250</v>
      </c>
      <c r="G300" s="241" t="s">
        <v>250</v>
      </c>
      <c r="H300" s="241" t="s">
        <v>48</v>
      </c>
      <c r="I300" s="241" t="s">
        <v>53</v>
      </c>
      <c r="J300" s="241" t="s">
        <v>186</v>
      </c>
      <c r="K300" s="241" t="s">
        <v>15</v>
      </c>
      <c r="L300" s="241" t="s">
        <v>43</v>
      </c>
      <c r="M300" s="243">
        <v>188.7</v>
      </c>
    </row>
    <row r="301" spans="1:13" ht="13.5" x14ac:dyDescent="0.25">
      <c r="A301" s="241" t="s">
        <v>1154</v>
      </c>
      <c r="B301" s="241" t="s">
        <v>1087</v>
      </c>
      <c r="C301" s="241" t="s">
        <v>256</v>
      </c>
      <c r="D301" s="242">
        <v>4531</v>
      </c>
      <c r="E301" s="241" t="s">
        <v>1083</v>
      </c>
      <c r="F301" s="241" t="s">
        <v>250</v>
      </c>
      <c r="G301" s="241" t="s">
        <v>250</v>
      </c>
      <c r="H301" s="241" t="s">
        <v>48</v>
      </c>
      <c r="I301" s="241" t="s">
        <v>53</v>
      </c>
      <c r="J301" s="241" t="s">
        <v>186</v>
      </c>
      <c r="K301" s="241" t="s">
        <v>209</v>
      </c>
      <c r="L301" s="241" t="s">
        <v>43</v>
      </c>
      <c r="M301" s="243">
        <v>842.3</v>
      </c>
    </row>
    <row r="302" spans="1:13" ht="13.5" x14ac:dyDescent="0.25">
      <c r="A302" s="241" t="s">
        <v>1153</v>
      </c>
      <c r="B302" s="241" t="s">
        <v>1085</v>
      </c>
      <c r="C302" s="241" t="s">
        <v>256</v>
      </c>
      <c r="D302" s="242">
        <v>4531</v>
      </c>
      <c r="E302" s="241" t="s">
        <v>1083</v>
      </c>
      <c r="F302" s="241" t="s">
        <v>250</v>
      </c>
      <c r="G302" s="241" t="s">
        <v>250</v>
      </c>
      <c r="H302" s="241" t="s">
        <v>48</v>
      </c>
      <c r="I302" s="241" t="s">
        <v>53</v>
      </c>
      <c r="J302" s="241" t="s">
        <v>186</v>
      </c>
      <c r="K302" s="241" t="s">
        <v>208</v>
      </c>
      <c r="L302" s="241" t="s">
        <v>43</v>
      </c>
      <c r="M302" s="243">
        <v>1263.4000000000001</v>
      </c>
    </row>
    <row r="303" spans="1:13" ht="13.5" x14ac:dyDescent="0.25">
      <c r="A303" s="241" t="s">
        <v>1157</v>
      </c>
      <c r="B303" s="241" t="s">
        <v>1093</v>
      </c>
      <c r="C303" s="241" t="s">
        <v>256</v>
      </c>
      <c r="D303" s="242">
        <v>4531</v>
      </c>
      <c r="E303" s="241" t="s">
        <v>1083</v>
      </c>
      <c r="F303" s="241" t="s">
        <v>250</v>
      </c>
      <c r="G303" s="241" t="s">
        <v>250</v>
      </c>
      <c r="H303" s="241" t="s">
        <v>48</v>
      </c>
      <c r="I303" s="241" t="s">
        <v>53</v>
      </c>
      <c r="J303" s="241" t="s">
        <v>186</v>
      </c>
      <c r="K303" s="241" t="s">
        <v>222</v>
      </c>
      <c r="L303" s="241" t="s">
        <v>43</v>
      </c>
      <c r="M303" s="243">
        <v>673.8</v>
      </c>
    </row>
    <row r="304" spans="1:13" ht="13.5" x14ac:dyDescent="0.25">
      <c r="A304" s="241" t="s">
        <v>1158</v>
      </c>
      <c r="B304" s="241" t="s">
        <v>1095</v>
      </c>
      <c r="C304" s="241" t="s">
        <v>256</v>
      </c>
      <c r="D304" s="242">
        <v>4531</v>
      </c>
      <c r="E304" s="241" t="s">
        <v>1083</v>
      </c>
      <c r="F304" s="241" t="s">
        <v>250</v>
      </c>
      <c r="G304" s="241" t="s">
        <v>250</v>
      </c>
      <c r="H304" s="241" t="s">
        <v>48</v>
      </c>
      <c r="I304" s="241" t="s">
        <v>53</v>
      </c>
      <c r="J304" s="241" t="s">
        <v>186</v>
      </c>
      <c r="K304" s="241" t="s">
        <v>210</v>
      </c>
      <c r="L304" s="241" t="s">
        <v>41</v>
      </c>
      <c r="M304" s="243">
        <v>168.5</v>
      </c>
    </row>
    <row r="305" spans="1:13" ht="13.5" x14ac:dyDescent="0.25">
      <c r="A305" s="244" t="s">
        <v>1443</v>
      </c>
      <c r="B305" s="244" t="s">
        <v>1437</v>
      </c>
      <c r="C305" s="244" t="s">
        <v>256</v>
      </c>
      <c r="D305" s="245">
        <v>4531</v>
      </c>
      <c r="E305" s="244" t="s">
        <v>1083</v>
      </c>
      <c r="F305" s="244" t="s">
        <v>250</v>
      </c>
      <c r="G305" s="244" t="s">
        <v>250</v>
      </c>
      <c r="H305" s="244" t="s">
        <v>48</v>
      </c>
      <c r="I305" s="244" t="s">
        <v>53</v>
      </c>
      <c r="J305" s="244" t="s">
        <v>186</v>
      </c>
      <c r="K305" s="244" t="s">
        <v>382</v>
      </c>
      <c r="L305" s="244" t="s">
        <v>41</v>
      </c>
      <c r="M305" s="246">
        <v>505.4</v>
      </c>
    </row>
    <row r="306" spans="1:13" ht="13.5" x14ac:dyDescent="0.25">
      <c r="A306" s="241" t="s">
        <v>1160</v>
      </c>
      <c r="B306" s="241" t="s">
        <v>1099</v>
      </c>
      <c r="C306" s="241" t="s">
        <v>256</v>
      </c>
      <c r="D306" s="242">
        <v>4531</v>
      </c>
      <c r="E306" s="241" t="s">
        <v>1083</v>
      </c>
      <c r="F306" s="241" t="s">
        <v>250</v>
      </c>
      <c r="G306" s="241" t="s">
        <v>250</v>
      </c>
      <c r="H306" s="241" t="s">
        <v>48</v>
      </c>
      <c r="I306" s="241" t="s">
        <v>53</v>
      </c>
      <c r="J306" s="241" t="s">
        <v>186</v>
      </c>
      <c r="K306" s="241" t="s">
        <v>15</v>
      </c>
      <c r="L306" s="241" t="s">
        <v>41</v>
      </c>
      <c r="M306" s="243">
        <v>117.9</v>
      </c>
    </row>
    <row r="307" spans="1:13" ht="13.5" x14ac:dyDescent="0.25">
      <c r="A307" s="241" t="s">
        <v>1161</v>
      </c>
      <c r="B307" s="241" t="s">
        <v>1101</v>
      </c>
      <c r="C307" s="241" t="s">
        <v>256</v>
      </c>
      <c r="D307" s="242">
        <v>4531</v>
      </c>
      <c r="E307" s="241" t="s">
        <v>1083</v>
      </c>
      <c r="F307" s="241" t="s">
        <v>250</v>
      </c>
      <c r="G307" s="241" t="s">
        <v>250</v>
      </c>
      <c r="H307" s="241" t="s">
        <v>48</v>
      </c>
      <c r="I307" s="241" t="s">
        <v>53</v>
      </c>
      <c r="J307" s="241" t="s">
        <v>186</v>
      </c>
      <c r="K307" s="241" t="s">
        <v>209</v>
      </c>
      <c r="L307" s="241" t="s">
        <v>41</v>
      </c>
      <c r="M307" s="243">
        <v>505.4</v>
      </c>
    </row>
    <row r="308" spans="1:13" ht="13.5" x14ac:dyDescent="0.25">
      <c r="A308" s="241" t="s">
        <v>1152</v>
      </c>
      <c r="B308" s="241" t="s">
        <v>1082</v>
      </c>
      <c r="C308" s="241" t="s">
        <v>256</v>
      </c>
      <c r="D308" s="242">
        <v>4531</v>
      </c>
      <c r="E308" s="241" t="s">
        <v>1083</v>
      </c>
      <c r="F308" s="241" t="s">
        <v>250</v>
      </c>
      <c r="G308" s="241" t="s">
        <v>250</v>
      </c>
      <c r="H308" s="241" t="s">
        <v>48</v>
      </c>
      <c r="I308" s="241" t="s">
        <v>53</v>
      </c>
      <c r="J308" s="241" t="s">
        <v>186</v>
      </c>
      <c r="K308" s="241" t="s">
        <v>208</v>
      </c>
      <c r="L308" s="241" t="s">
        <v>41</v>
      </c>
      <c r="M308" s="243">
        <v>842.3</v>
      </c>
    </row>
    <row r="309" spans="1:13" ht="13.5" x14ac:dyDescent="0.25">
      <c r="A309" s="241" t="s">
        <v>1156</v>
      </c>
      <c r="B309" s="241" t="s">
        <v>1091</v>
      </c>
      <c r="C309" s="241" t="s">
        <v>256</v>
      </c>
      <c r="D309" s="242">
        <v>4531</v>
      </c>
      <c r="E309" s="241" t="s">
        <v>1083</v>
      </c>
      <c r="F309" s="241" t="s">
        <v>250</v>
      </c>
      <c r="G309" s="241" t="s">
        <v>250</v>
      </c>
      <c r="H309" s="241" t="s">
        <v>48</v>
      </c>
      <c r="I309" s="241" t="s">
        <v>53</v>
      </c>
      <c r="J309" s="241" t="s">
        <v>186</v>
      </c>
      <c r="K309" s="241" t="s">
        <v>222</v>
      </c>
      <c r="L309" s="241" t="s">
        <v>41</v>
      </c>
      <c r="M309" s="243">
        <v>421.1</v>
      </c>
    </row>
    <row r="310" spans="1:13" ht="13.5" x14ac:dyDescent="0.25">
      <c r="A310" s="241" t="s">
        <v>1179</v>
      </c>
      <c r="B310" s="241" t="s">
        <v>1097</v>
      </c>
      <c r="C310" s="241" t="s">
        <v>256</v>
      </c>
      <c r="D310" s="242">
        <v>4531</v>
      </c>
      <c r="E310" s="241" t="s">
        <v>1083</v>
      </c>
      <c r="F310" s="241" t="s">
        <v>250</v>
      </c>
      <c r="G310" s="241" t="s">
        <v>250</v>
      </c>
      <c r="H310" s="241" t="s">
        <v>48</v>
      </c>
      <c r="I310" s="241" t="s">
        <v>229</v>
      </c>
      <c r="J310" s="241" t="s">
        <v>188</v>
      </c>
      <c r="K310" s="241" t="s">
        <v>210</v>
      </c>
      <c r="L310" s="241" t="s">
        <v>43</v>
      </c>
      <c r="M310" s="243">
        <v>245.6</v>
      </c>
    </row>
    <row r="311" spans="1:13" ht="13.5" x14ac:dyDescent="0.25">
      <c r="A311" s="244" t="s">
        <v>1444</v>
      </c>
      <c r="B311" s="244" t="s">
        <v>1435</v>
      </c>
      <c r="C311" s="244" t="s">
        <v>256</v>
      </c>
      <c r="D311" s="245">
        <v>4531</v>
      </c>
      <c r="E311" s="244" t="s">
        <v>1083</v>
      </c>
      <c r="F311" s="244" t="s">
        <v>250</v>
      </c>
      <c r="G311" s="244" t="s">
        <v>250</v>
      </c>
      <c r="H311" s="244" t="s">
        <v>48</v>
      </c>
      <c r="I311" s="244" t="s">
        <v>229</v>
      </c>
      <c r="J311" s="244" t="s">
        <v>188</v>
      </c>
      <c r="K311" s="244" t="s">
        <v>382</v>
      </c>
      <c r="L311" s="244" t="s">
        <v>43</v>
      </c>
      <c r="M311" s="246">
        <v>690.7</v>
      </c>
    </row>
    <row r="312" spans="1:13" ht="13.5" x14ac:dyDescent="0.25">
      <c r="A312" s="241" t="s">
        <v>1175</v>
      </c>
      <c r="B312" s="241" t="s">
        <v>1089</v>
      </c>
      <c r="C312" s="241" t="s">
        <v>256</v>
      </c>
      <c r="D312" s="242">
        <v>4531</v>
      </c>
      <c r="E312" s="241" t="s">
        <v>1083</v>
      </c>
      <c r="F312" s="241" t="s">
        <v>250</v>
      </c>
      <c r="G312" s="241" t="s">
        <v>250</v>
      </c>
      <c r="H312" s="241" t="s">
        <v>48</v>
      </c>
      <c r="I312" s="241" t="s">
        <v>229</v>
      </c>
      <c r="J312" s="241" t="s">
        <v>188</v>
      </c>
      <c r="K312" s="241" t="s">
        <v>15</v>
      </c>
      <c r="L312" s="241" t="s">
        <v>43</v>
      </c>
      <c r="M312" s="243">
        <v>171.9</v>
      </c>
    </row>
    <row r="313" spans="1:13" ht="13.5" x14ac:dyDescent="0.25">
      <c r="A313" s="241" t="s">
        <v>1174</v>
      </c>
      <c r="B313" s="241" t="s">
        <v>1087</v>
      </c>
      <c r="C313" s="241" t="s">
        <v>256</v>
      </c>
      <c r="D313" s="242">
        <v>4531</v>
      </c>
      <c r="E313" s="241" t="s">
        <v>1083</v>
      </c>
      <c r="F313" s="241" t="s">
        <v>250</v>
      </c>
      <c r="G313" s="241" t="s">
        <v>250</v>
      </c>
      <c r="H313" s="241" t="s">
        <v>48</v>
      </c>
      <c r="I313" s="241" t="s">
        <v>229</v>
      </c>
      <c r="J313" s="241" t="s">
        <v>188</v>
      </c>
      <c r="K313" s="241" t="s">
        <v>209</v>
      </c>
      <c r="L313" s="241" t="s">
        <v>43</v>
      </c>
      <c r="M313" s="243">
        <v>767.4</v>
      </c>
    </row>
    <row r="314" spans="1:13" ht="13.5" x14ac:dyDescent="0.25">
      <c r="A314" s="241" t="s">
        <v>1173</v>
      </c>
      <c r="B314" s="241" t="s">
        <v>1085</v>
      </c>
      <c r="C314" s="241" t="s">
        <v>256</v>
      </c>
      <c r="D314" s="242">
        <v>4531</v>
      </c>
      <c r="E314" s="241" t="s">
        <v>1083</v>
      </c>
      <c r="F314" s="241" t="s">
        <v>250</v>
      </c>
      <c r="G314" s="241" t="s">
        <v>250</v>
      </c>
      <c r="H314" s="241" t="s">
        <v>48</v>
      </c>
      <c r="I314" s="241" t="s">
        <v>229</v>
      </c>
      <c r="J314" s="241" t="s">
        <v>188</v>
      </c>
      <c r="K314" s="241" t="s">
        <v>208</v>
      </c>
      <c r="L314" s="241" t="s">
        <v>43</v>
      </c>
      <c r="M314" s="243">
        <v>1151.0999999999999</v>
      </c>
    </row>
    <row r="315" spans="1:13" ht="13.5" x14ac:dyDescent="0.25">
      <c r="A315" s="241" t="s">
        <v>1177</v>
      </c>
      <c r="B315" s="241" t="s">
        <v>1093</v>
      </c>
      <c r="C315" s="241" t="s">
        <v>256</v>
      </c>
      <c r="D315" s="242">
        <v>4531</v>
      </c>
      <c r="E315" s="241" t="s">
        <v>1083</v>
      </c>
      <c r="F315" s="241" t="s">
        <v>250</v>
      </c>
      <c r="G315" s="241" t="s">
        <v>250</v>
      </c>
      <c r="H315" s="241" t="s">
        <v>48</v>
      </c>
      <c r="I315" s="241" t="s">
        <v>229</v>
      </c>
      <c r="J315" s="241" t="s">
        <v>188</v>
      </c>
      <c r="K315" s="241" t="s">
        <v>222</v>
      </c>
      <c r="L315" s="241" t="s">
        <v>43</v>
      </c>
      <c r="M315" s="243">
        <v>613.9</v>
      </c>
    </row>
    <row r="316" spans="1:13" ht="13.5" x14ac:dyDescent="0.25">
      <c r="A316" s="241" t="s">
        <v>1178</v>
      </c>
      <c r="B316" s="241" t="s">
        <v>1095</v>
      </c>
      <c r="C316" s="241" t="s">
        <v>256</v>
      </c>
      <c r="D316" s="242">
        <v>4531</v>
      </c>
      <c r="E316" s="241" t="s">
        <v>1083</v>
      </c>
      <c r="F316" s="241" t="s">
        <v>250</v>
      </c>
      <c r="G316" s="241" t="s">
        <v>250</v>
      </c>
      <c r="H316" s="241" t="s">
        <v>48</v>
      </c>
      <c r="I316" s="241" t="s">
        <v>229</v>
      </c>
      <c r="J316" s="241" t="s">
        <v>188</v>
      </c>
      <c r="K316" s="241" t="s">
        <v>210</v>
      </c>
      <c r="L316" s="241" t="s">
        <v>41</v>
      </c>
      <c r="M316" s="243">
        <v>153.5</v>
      </c>
    </row>
    <row r="317" spans="1:13" ht="13.5" x14ac:dyDescent="0.25">
      <c r="A317" s="244" t="s">
        <v>1445</v>
      </c>
      <c r="B317" s="244" t="s">
        <v>1437</v>
      </c>
      <c r="C317" s="244" t="s">
        <v>256</v>
      </c>
      <c r="D317" s="245">
        <v>4531</v>
      </c>
      <c r="E317" s="244" t="s">
        <v>1083</v>
      </c>
      <c r="F317" s="244" t="s">
        <v>250</v>
      </c>
      <c r="G317" s="244" t="s">
        <v>250</v>
      </c>
      <c r="H317" s="244" t="s">
        <v>48</v>
      </c>
      <c r="I317" s="244" t="s">
        <v>229</v>
      </c>
      <c r="J317" s="244" t="s">
        <v>188</v>
      </c>
      <c r="K317" s="244" t="s">
        <v>382</v>
      </c>
      <c r="L317" s="244" t="s">
        <v>41</v>
      </c>
      <c r="M317" s="246">
        <v>460.5</v>
      </c>
    </row>
    <row r="318" spans="1:13" ht="13.5" x14ac:dyDescent="0.25">
      <c r="A318" s="241" t="s">
        <v>1180</v>
      </c>
      <c r="B318" s="241" t="s">
        <v>1099</v>
      </c>
      <c r="C318" s="241" t="s">
        <v>256</v>
      </c>
      <c r="D318" s="242">
        <v>4531</v>
      </c>
      <c r="E318" s="241" t="s">
        <v>1083</v>
      </c>
      <c r="F318" s="241" t="s">
        <v>250</v>
      </c>
      <c r="G318" s="241" t="s">
        <v>250</v>
      </c>
      <c r="H318" s="241" t="s">
        <v>48</v>
      </c>
      <c r="I318" s="241" t="s">
        <v>229</v>
      </c>
      <c r="J318" s="241" t="s">
        <v>188</v>
      </c>
      <c r="K318" s="241" t="s">
        <v>15</v>
      </c>
      <c r="L318" s="241" t="s">
        <v>41</v>
      </c>
      <c r="M318" s="243">
        <v>107.4</v>
      </c>
    </row>
    <row r="319" spans="1:13" ht="13.5" x14ac:dyDescent="0.25">
      <c r="A319" s="241" t="s">
        <v>1181</v>
      </c>
      <c r="B319" s="241" t="s">
        <v>1101</v>
      </c>
      <c r="C319" s="241" t="s">
        <v>256</v>
      </c>
      <c r="D319" s="242">
        <v>4531</v>
      </c>
      <c r="E319" s="241" t="s">
        <v>1083</v>
      </c>
      <c r="F319" s="241" t="s">
        <v>250</v>
      </c>
      <c r="G319" s="241" t="s">
        <v>250</v>
      </c>
      <c r="H319" s="241" t="s">
        <v>48</v>
      </c>
      <c r="I319" s="241" t="s">
        <v>229</v>
      </c>
      <c r="J319" s="241" t="s">
        <v>188</v>
      </c>
      <c r="K319" s="241" t="s">
        <v>209</v>
      </c>
      <c r="L319" s="241" t="s">
        <v>41</v>
      </c>
      <c r="M319" s="243">
        <v>460.5</v>
      </c>
    </row>
    <row r="320" spans="1:13" ht="13.5" x14ac:dyDescent="0.25">
      <c r="A320" s="241" t="s">
        <v>1172</v>
      </c>
      <c r="B320" s="241" t="s">
        <v>1082</v>
      </c>
      <c r="C320" s="241" t="s">
        <v>256</v>
      </c>
      <c r="D320" s="242">
        <v>4531</v>
      </c>
      <c r="E320" s="241" t="s">
        <v>1083</v>
      </c>
      <c r="F320" s="241" t="s">
        <v>250</v>
      </c>
      <c r="G320" s="241" t="s">
        <v>250</v>
      </c>
      <c r="H320" s="241" t="s">
        <v>48</v>
      </c>
      <c r="I320" s="241" t="s">
        <v>229</v>
      </c>
      <c r="J320" s="241" t="s">
        <v>188</v>
      </c>
      <c r="K320" s="241" t="s">
        <v>208</v>
      </c>
      <c r="L320" s="241" t="s">
        <v>41</v>
      </c>
      <c r="M320" s="243">
        <v>767.4</v>
      </c>
    </row>
    <row r="321" spans="1:13" ht="13.5" x14ac:dyDescent="0.25">
      <c r="A321" s="241" t="s">
        <v>1176</v>
      </c>
      <c r="B321" s="241" t="s">
        <v>1091</v>
      </c>
      <c r="C321" s="241" t="s">
        <v>256</v>
      </c>
      <c r="D321" s="242">
        <v>4531</v>
      </c>
      <c r="E321" s="241" t="s">
        <v>1083</v>
      </c>
      <c r="F321" s="241" t="s">
        <v>250</v>
      </c>
      <c r="G321" s="241" t="s">
        <v>250</v>
      </c>
      <c r="H321" s="241" t="s">
        <v>48</v>
      </c>
      <c r="I321" s="241" t="s">
        <v>229</v>
      </c>
      <c r="J321" s="241" t="s">
        <v>188</v>
      </c>
      <c r="K321" s="241" t="s">
        <v>222</v>
      </c>
      <c r="L321" s="241" t="s">
        <v>41</v>
      </c>
      <c r="M321" s="243">
        <v>383.7</v>
      </c>
    </row>
    <row r="322" spans="1:13" ht="13.5" x14ac:dyDescent="0.25">
      <c r="A322" s="241" t="s">
        <v>1199</v>
      </c>
      <c r="B322" s="241" t="s">
        <v>1097</v>
      </c>
      <c r="C322" s="241" t="s">
        <v>256</v>
      </c>
      <c r="D322" s="242">
        <v>4531</v>
      </c>
      <c r="E322" s="241" t="s">
        <v>1083</v>
      </c>
      <c r="F322" s="241" t="s">
        <v>250</v>
      </c>
      <c r="G322" s="241" t="s">
        <v>250</v>
      </c>
      <c r="H322" s="241" t="s">
        <v>48</v>
      </c>
      <c r="I322" s="241" t="s">
        <v>55</v>
      </c>
      <c r="J322" s="241" t="s">
        <v>190</v>
      </c>
      <c r="K322" s="241" t="s">
        <v>210</v>
      </c>
      <c r="L322" s="241" t="s">
        <v>43</v>
      </c>
      <c r="M322" s="243">
        <v>222.4</v>
      </c>
    </row>
    <row r="323" spans="1:13" ht="13.5" x14ac:dyDescent="0.25">
      <c r="A323" s="244" t="s">
        <v>1446</v>
      </c>
      <c r="B323" s="244" t="s">
        <v>1435</v>
      </c>
      <c r="C323" s="244" t="s">
        <v>256</v>
      </c>
      <c r="D323" s="245">
        <v>4531</v>
      </c>
      <c r="E323" s="244" t="s">
        <v>1083</v>
      </c>
      <c r="F323" s="244" t="s">
        <v>250</v>
      </c>
      <c r="G323" s="244" t="s">
        <v>250</v>
      </c>
      <c r="H323" s="244" t="s">
        <v>48</v>
      </c>
      <c r="I323" s="244" t="s">
        <v>55</v>
      </c>
      <c r="J323" s="244" t="s">
        <v>190</v>
      </c>
      <c r="K323" s="244" t="s">
        <v>382</v>
      </c>
      <c r="L323" s="244" t="s">
        <v>43</v>
      </c>
      <c r="M323" s="246">
        <v>625.6</v>
      </c>
    </row>
    <row r="324" spans="1:13" ht="13.5" x14ac:dyDescent="0.25">
      <c r="A324" s="241" t="s">
        <v>1195</v>
      </c>
      <c r="B324" s="241" t="s">
        <v>1089</v>
      </c>
      <c r="C324" s="241" t="s">
        <v>256</v>
      </c>
      <c r="D324" s="242">
        <v>4531</v>
      </c>
      <c r="E324" s="241" t="s">
        <v>1083</v>
      </c>
      <c r="F324" s="241" t="s">
        <v>250</v>
      </c>
      <c r="G324" s="241" t="s">
        <v>250</v>
      </c>
      <c r="H324" s="241" t="s">
        <v>48</v>
      </c>
      <c r="I324" s="241" t="s">
        <v>55</v>
      </c>
      <c r="J324" s="241" t="s">
        <v>190</v>
      </c>
      <c r="K324" s="241" t="s">
        <v>15</v>
      </c>
      <c r="L324" s="241" t="s">
        <v>43</v>
      </c>
      <c r="M324" s="243">
        <v>155.69999999999999</v>
      </c>
    </row>
    <row r="325" spans="1:13" ht="13.5" x14ac:dyDescent="0.25">
      <c r="A325" s="241" t="s">
        <v>1194</v>
      </c>
      <c r="B325" s="241" t="s">
        <v>1087</v>
      </c>
      <c r="C325" s="241" t="s">
        <v>256</v>
      </c>
      <c r="D325" s="242">
        <v>4531</v>
      </c>
      <c r="E325" s="241" t="s">
        <v>1083</v>
      </c>
      <c r="F325" s="241" t="s">
        <v>250</v>
      </c>
      <c r="G325" s="241" t="s">
        <v>250</v>
      </c>
      <c r="H325" s="241" t="s">
        <v>48</v>
      </c>
      <c r="I325" s="241" t="s">
        <v>55</v>
      </c>
      <c r="J325" s="241" t="s">
        <v>190</v>
      </c>
      <c r="K325" s="241" t="s">
        <v>209</v>
      </c>
      <c r="L325" s="241" t="s">
        <v>43</v>
      </c>
      <c r="M325" s="243">
        <v>695.1</v>
      </c>
    </row>
    <row r="326" spans="1:13" ht="13.5" x14ac:dyDescent="0.25">
      <c r="A326" s="241" t="s">
        <v>1193</v>
      </c>
      <c r="B326" s="241" t="s">
        <v>1085</v>
      </c>
      <c r="C326" s="241" t="s">
        <v>256</v>
      </c>
      <c r="D326" s="242">
        <v>4531</v>
      </c>
      <c r="E326" s="241" t="s">
        <v>1083</v>
      </c>
      <c r="F326" s="241" t="s">
        <v>250</v>
      </c>
      <c r="G326" s="241" t="s">
        <v>250</v>
      </c>
      <c r="H326" s="241" t="s">
        <v>48</v>
      </c>
      <c r="I326" s="241" t="s">
        <v>55</v>
      </c>
      <c r="J326" s="241" t="s">
        <v>190</v>
      </c>
      <c r="K326" s="241" t="s">
        <v>208</v>
      </c>
      <c r="L326" s="241" t="s">
        <v>43</v>
      </c>
      <c r="M326" s="243">
        <v>1042.7</v>
      </c>
    </row>
    <row r="327" spans="1:13" ht="13.5" x14ac:dyDescent="0.25">
      <c r="A327" s="241" t="s">
        <v>1197</v>
      </c>
      <c r="B327" s="241" t="s">
        <v>1093</v>
      </c>
      <c r="C327" s="241" t="s">
        <v>256</v>
      </c>
      <c r="D327" s="242">
        <v>4531</v>
      </c>
      <c r="E327" s="241" t="s">
        <v>1083</v>
      </c>
      <c r="F327" s="241" t="s">
        <v>250</v>
      </c>
      <c r="G327" s="241" t="s">
        <v>250</v>
      </c>
      <c r="H327" s="241" t="s">
        <v>48</v>
      </c>
      <c r="I327" s="241" t="s">
        <v>55</v>
      </c>
      <c r="J327" s="241" t="s">
        <v>190</v>
      </c>
      <c r="K327" s="241" t="s">
        <v>222</v>
      </c>
      <c r="L327" s="241" t="s">
        <v>43</v>
      </c>
      <c r="M327" s="243">
        <v>556.1</v>
      </c>
    </row>
    <row r="328" spans="1:13" ht="13.5" x14ac:dyDescent="0.25">
      <c r="A328" s="241" t="s">
        <v>1198</v>
      </c>
      <c r="B328" s="241" t="s">
        <v>1095</v>
      </c>
      <c r="C328" s="241" t="s">
        <v>256</v>
      </c>
      <c r="D328" s="242">
        <v>4531</v>
      </c>
      <c r="E328" s="241" t="s">
        <v>1083</v>
      </c>
      <c r="F328" s="241" t="s">
        <v>250</v>
      </c>
      <c r="G328" s="241" t="s">
        <v>250</v>
      </c>
      <c r="H328" s="241" t="s">
        <v>48</v>
      </c>
      <c r="I328" s="241" t="s">
        <v>55</v>
      </c>
      <c r="J328" s="241" t="s">
        <v>190</v>
      </c>
      <c r="K328" s="241" t="s">
        <v>210</v>
      </c>
      <c r="L328" s="241" t="s">
        <v>41</v>
      </c>
      <c r="M328" s="243">
        <v>139</v>
      </c>
    </row>
    <row r="329" spans="1:13" ht="13.5" x14ac:dyDescent="0.25">
      <c r="A329" s="244" t="s">
        <v>1447</v>
      </c>
      <c r="B329" s="244" t="s">
        <v>1437</v>
      </c>
      <c r="C329" s="244" t="s">
        <v>256</v>
      </c>
      <c r="D329" s="245">
        <v>4531</v>
      </c>
      <c r="E329" s="244" t="s">
        <v>1083</v>
      </c>
      <c r="F329" s="244" t="s">
        <v>250</v>
      </c>
      <c r="G329" s="244" t="s">
        <v>250</v>
      </c>
      <c r="H329" s="244" t="s">
        <v>48</v>
      </c>
      <c r="I329" s="244" t="s">
        <v>55</v>
      </c>
      <c r="J329" s="244" t="s">
        <v>190</v>
      </c>
      <c r="K329" s="244" t="s">
        <v>382</v>
      </c>
      <c r="L329" s="244" t="s">
        <v>41</v>
      </c>
      <c r="M329" s="246">
        <v>417.1</v>
      </c>
    </row>
    <row r="330" spans="1:13" ht="13.5" x14ac:dyDescent="0.25">
      <c r="A330" s="241" t="s">
        <v>1200</v>
      </c>
      <c r="B330" s="241" t="s">
        <v>1099</v>
      </c>
      <c r="C330" s="241" t="s">
        <v>256</v>
      </c>
      <c r="D330" s="242">
        <v>4531</v>
      </c>
      <c r="E330" s="241" t="s">
        <v>1083</v>
      </c>
      <c r="F330" s="241" t="s">
        <v>250</v>
      </c>
      <c r="G330" s="241" t="s">
        <v>250</v>
      </c>
      <c r="H330" s="241" t="s">
        <v>48</v>
      </c>
      <c r="I330" s="241" t="s">
        <v>55</v>
      </c>
      <c r="J330" s="241" t="s">
        <v>190</v>
      </c>
      <c r="K330" s="241" t="s">
        <v>15</v>
      </c>
      <c r="L330" s="241" t="s">
        <v>41</v>
      </c>
      <c r="M330" s="243">
        <v>97.3</v>
      </c>
    </row>
    <row r="331" spans="1:13" ht="13.5" x14ac:dyDescent="0.25">
      <c r="A331" s="241" t="s">
        <v>1201</v>
      </c>
      <c r="B331" s="241" t="s">
        <v>1101</v>
      </c>
      <c r="C331" s="241" t="s">
        <v>256</v>
      </c>
      <c r="D331" s="242">
        <v>4531</v>
      </c>
      <c r="E331" s="241" t="s">
        <v>1083</v>
      </c>
      <c r="F331" s="241" t="s">
        <v>250</v>
      </c>
      <c r="G331" s="241" t="s">
        <v>250</v>
      </c>
      <c r="H331" s="241" t="s">
        <v>48</v>
      </c>
      <c r="I331" s="241" t="s">
        <v>55</v>
      </c>
      <c r="J331" s="241" t="s">
        <v>190</v>
      </c>
      <c r="K331" s="241" t="s">
        <v>209</v>
      </c>
      <c r="L331" s="241" t="s">
        <v>41</v>
      </c>
      <c r="M331" s="243">
        <v>417.1</v>
      </c>
    </row>
    <row r="332" spans="1:13" ht="13.5" x14ac:dyDescent="0.25">
      <c r="A332" s="241" t="s">
        <v>1192</v>
      </c>
      <c r="B332" s="241" t="s">
        <v>1082</v>
      </c>
      <c r="C332" s="241" t="s">
        <v>256</v>
      </c>
      <c r="D332" s="242">
        <v>4531</v>
      </c>
      <c r="E332" s="241" t="s">
        <v>1083</v>
      </c>
      <c r="F332" s="241" t="s">
        <v>250</v>
      </c>
      <c r="G332" s="241" t="s">
        <v>250</v>
      </c>
      <c r="H332" s="241" t="s">
        <v>48</v>
      </c>
      <c r="I332" s="241" t="s">
        <v>55</v>
      </c>
      <c r="J332" s="241" t="s">
        <v>190</v>
      </c>
      <c r="K332" s="241" t="s">
        <v>208</v>
      </c>
      <c r="L332" s="241" t="s">
        <v>41</v>
      </c>
      <c r="M332" s="243">
        <v>695.1</v>
      </c>
    </row>
    <row r="333" spans="1:13" ht="13.5" x14ac:dyDescent="0.25">
      <c r="A333" s="241" t="s">
        <v>1196</v>
      </c>
      <c r="B333" s="241" t="s">
        <v>1091</v>
      </c>
      <c r="C333" s="241" t="s">
        <v>256</v>
      </c>
      <c r="D333" s="242">
        <v>4531</v>
      </c>
      <c r="E333" s="241" t="s">
        <v>1083</v>
      </c>
      <c r="F333" s="241" t="s">
        <v>250</v>
      </c>
      <c r="G333" s="241" t="s">
        <v>250</v>
      </c>
      <c r="H333" s="241" t="s">
        <v>48</v>
      </c>
      <c r="I333" s="241" t="s">
        <v>55</v>
      </c>
      <c r="J333" s="241" t="s">
        <v>190</v>
      </c>
      <c r="K333" s="241" t="s">
        <v>222</v>
      </c>
      <c r="L333" s="241" t="s">
        <v>41</v>
      </c>
      <c r="M333" s="243">
        <v>347.6</v>
      </c>
    </row>
    <row r="334" spans="1:13" ht="13.5" x14ac:dyDescent="0.25">
      <c r="A334" s="241" t="s">
        <v>1219</v>
      </c>
      <c r="B334" s="241" t="s">
        <v>1097</v>
      </c>
      <c r="C334" s="241" t="s">
        <v>256</v>
      </c>
      <c r="D334" s="242">
        <v>4531</v>
      </c>
      <c r="E334" s="241" t="s">
        <v>1083</v>
      </c>
      <c r="F334" s="241" t="s">
        <v>250</v>
      </c>
      <c r="G334" s="241" t="s">
        <v>250</v>
      </c>
      <c r="H334" s="241" t="s">
        <v>48</v>
      </c>
      <c r="I334" s="241" t="s">
        <v>57</v>
      </c>
      <c r="J334" s="241" t="s">
        <v>192</v>
      </c>
      <c r="K334" s="241" t="s">
        <v>210</v>
      </c>
      <c r="L334" s="241" t="s">
        <v>43</v>
      </c>
      <c r="M334" s="243">
        <v>199.7</v>
      </c>
    </row>
    <row r="335" spans="1:13" ht="13.5" x14ac:dyDescent="0.25">
      <c r="A335" s="244" t="s">
        <v>1448</v>
      </c>
      <c r="B335" s="244" t="s">
        <v>1435</v>
      </c>
      <c r="C335" s="244" t="s">
        <v>256</v>
      </c>
      <c r="D335" s="245">
        <v>4531</v>
      </c>
      <c r="E335" s="244" t="s">
        <v>1083</v>
      </c>
      <c r="F335" s="244" t="s">
        <v>250</v>
      </c>
      <c r="G335" s="244" t="s">
        <v>250</v>
      </c>
      <c r="H335" s="244" t="s">
        <v>48</v>
      </c>
      <c r="I335" s="244" t="s">
        <v>57</v>
      </c>
      <c r="J335" s="244" t="s">
        <v>192</v>
      </c>
      <c r="K335" s="244" t="s">
        <v>382</v>
      </c>
      <c r="L335" s="244" t="s">
        <v>43</v>
      </c>
      <c r="M335" s="246">
        <v>561.70000000000005</v>
      </c>
    </row>
    <row r="336" spans="1:13" ht="13.5" x14ac:dyDescent="0.25">
      <c r="A336" s="241" t="s">
        <v>1215</v>
      </c>
      <c r="B336" s="241" t="s">
        <v>1089</v>
      </c>
      <c r="C336" s="241" t="s">
        <v>256</v>
      </c>
      <c r="D336" s="242">
        <v>4531</v>
      </c>
      <c r="E336" s="241" t="s">
        <v>1083</v>
      </c>
      <c r="F336" s="241" t="s">
        <v>250</v>
      </c>
      <c r="G336" s="241" t="s">
        <v>250</v>
      </c>
      <c r="H336" s="241" t="s">
        <v>48</v>
      </c>
      <c r="I336" s="241" t="s">
        <v>57</v>
      </c>
      <c r="J336" s="241" t="s">
        <v>192</v>
      </c>
      <c r="K336" s="241" t="s">
        <v>15</v>
      </c>
      <c r="L336" s="241" t="s">
        <v>43</v>
      </c>
      <c r="M336" s="243">
        <v>139.80000000000001</v>
      </c>
    </row>
    <row r="337" spans="1:13" ht="13.5" x14ac:dyDescent="0.25">
      <c r="A337" s="241" t="s">
        <v>1214</v>
      </c>
      <c r="B337" s="241" t="s">
        <v>1087</v>
      </c>
      <c r="C337" s="241" t="s">
        <v>256</v>
      </c>
      <c r="D337" s="242">
        <v>4531</v>
      </c>
      <c r="E337" s="241" t="s">
        <v>1083</v>
      </c>
      <c r="F337" s="241" t="s">
        <v>250</v>
      </c>
      <c r="G337" s="241" t="s">
        <v>250</v>
      </c>
      <c r="H337" s="241" t="s">
        <v>48</v>
      </c>
      <c r="I337" s="241" t="s">
        <v>57</v>
      </c>
      <c r="J337" s="241" t="s">
        <v>192</v>
      </c>
      <c r="K337" s="241" t="s">
        <v>209</v>
      </c>
      <c r="L337" s="241" t="s">
        <v>43</v>
      </c>
      <c r="M337" s="243">
        <v>624.1</v>
      </c>
    </row>
    <row r="338" spans="1:13" ht="13.5" x14ac:dyDescent="0.25">
      <c r="A338" s="241" t="s">
        <v>1213</v>
      </c>
      <c r="B338" s="241" t="s">
        <v>1085</v>
      </c>
      <c r="C338" s="241" t="s">
        <v>256</v>
      </c>
      <c r="D338" s="242">
        <v>4531</v>
      </c>
      <c r="E338" s="241" t="s">
        <v>1083</v>
      </c>
      <c r="F338" s="241" t="s">
        <v>250</v>
      </c>
      <c r="G338" s="241" t="s">
        <v>250</v>
      </c>
      <c r="H338" s="241" t="s">
        <v>48</v>
      </c>
      <c r="I338" s="241" t="s">
        <v>57</v>
      </c>
      <c r="J338" s="241" t="s">
        <v>192</v>
      </c>
      <c r="K338" s="241" t="s">
        <v>208</v>
      </c>
      <c r="L338" s="241" t="s">
        <v>43</v>
      </c>
      <c r="M338" s="243">
        <v>936.2</v>
      </c>
    </row>
    <row r="339" spans="1:13" ht="13.5" x14ac:dyDescent="0.25">
      <c r="A339" s="241" t="s">
        <v>1217</v>
      </c>
      <c r="B339" s="241" t="s">
        <v>1093</v>
      </c>
      <c r="C339" s="241" t="s">
        <v>256</v>
      </c>
      <c r="D339" s="242">
        <v>4531</v>
      </c>
      <c r="E339" s="241" t="s">
        <v>1083</v>
      </c>
      <c r="F339" s="241" t="s">
        <v>250</v>
      </c>
      <c r="G339" s="241" t="s">
        <v>250</v>
      </c>
      <c r="H339" s="241" t="s">
        <v>48</v>
      </c>
      <c r="I339" s="241" t="s">
        <v>57</v>
      </c>
      <c r="J339" s="241" t="s">
        <v>192</v>
      </c>
      <c r="K339" s="241" t="s">
        <v>222</v>
      </c>
      <c r="L339" s="241" t="s">
        <v>43</v>
      </c>
      <c r="M339" s="243">
        <v>499.3</v>
      </c>
    </row>
    <row r="340" spans="1:13" ht="13.5" x14ac:dyDescent="0.25">
      <c r="A340" s="241" t="s">
        <v>1218</v>
      </c>
      <c r="B340" s="241" t="s">
        <v>1095</v>
      </c>
      <c r="C340" s="241" t="s">
        <v>256</v>
      </c>
      <c r="D340" s="242">
        <v>4531</v>
      </c>
      <c r="E340" s="241" t="s">
        <v>1083</v>
      </c>
      <c r="F340" s="241" t="s">
        <v>250</v>
      </c>
      <c r="G340" s="241" t="s">
        <v>250</v>
      </c>
      <c r="H340" s="241" t="s">
        <v>48</v>
      </c>
      <c r="I340" s="241" t="s">
        <v>57</v>
      </c>
      <c r="J340" s="241" t="s">
        <v>192</v>
      </c>
      <c r="K340" s="241" t="s">
        <v>210</v>
      </c>
      <c r="L340" s="241" t="s">
        <v>41</v>
      </c>
      <c r="M340" s="243">
        <v>124.8</v>
      </c>
    </row>
    <row r="341" spans="1:13" ht="13.5" x14ac:dyDescent="0.25">
      <c r="A341" s="244" t="s">
        <v>1449</v>
      </c>
      <c r="B341" s="244" t="s">
        <v>1437</v>
      </c>
      <c r="C341" s="244" t="s">
        <v>256</v>
      </c>
      <c r="D341" s="245">
        <v>4531</v>
      </c>
      <c r="E341" s="244" t="s">
        <v>1083</v>
      </c>
      <c r="F341" s="244" t="s">
        <v>250</v>
      </c>
      <c r="G341" s="244" t="s">
        <v>250</v>
      </c>
      <c r="H341" s="244" t="s">
        <v>48</v>
      </c>
      <c r="I341" s="244" t="s">
        <v>57</v>
      </c>
      <c r="J341" s="244" t="s">
        <v>192</v>
      </c>
      <c r="K341" s="244" t="s">
        <v>382</v>
      </c>
      <c r="L341" s="244" t="s">
        <v>41</v>
      </c>
      <c r="M341" s="246">
        <v>374.5</v>
      </c>
    </row>
    <row r="342" spans="1:13" ht="13.5" x14ac:dyDescent="0.25">
      <c r="A342" s="241" t="s">
        <v>1220</v>
      </c>
      <c r="B342" s="241" t="s">
        <v>1099</v>
      </c>
      <c r="C342" s="241" t="s">
        <v>256</v>
      </c>
      <c r="D342" s="242">
        <v>4531</v>
      </c>
      <c r="E342" s="241" t="s">
        <v>1083</v>
      </c>
      <c r="F342" s="241" t="s">
        <v>250</v>
      </c>
      <c r="G342" s="241" t="s">
        <v>250</v>
      </c>
      <c r="H342" s="241" t="s">
        <v>48</v>
      </c>
      <c r="I342" s="241" t="s">
        <v>57</v>
      </c>
      <c r="J342" s="241" t="s">
        <v>192</v>
      </c>
      <c r="K342" s="241" t="s">
        <v>15</v>
      </c>
      <c r="L342" s="241" t="s">
        <v>41</v>
      </c>
      <c r="M342" s="243">
        <v>87.4</v>
      </c>
    </row>
    <row r="343" spans="1:13" ht="13.5" x14ac:dyDescent="0.25">
      <c r="A343" s="241" t="s">
        <v>1221</v>
      </c>
      <c r="B343" s="241" t="s">
        <v>1101</v>
      </c>
      <c r="C343" s="241" t="s">
        <v>256</v>
      </c>
      <c r="D343" s="242">
        <v>4531</v>
      </c>
      <c r="E343" s="241" t="s">
        <v>1083</v>
      </c>
      <c r="F343" s="241" t="s">
        <v>250</v>
      </c>
      <c r="G343" s="241" t="s">
        <v>250</v>
      </c>
      <c r="H343" s="241" t="s">
        <v>48</v>
      </c>
      <c r="I343" s="241" t="s">
        <v>57</v>
      </c>
      <c r="J343" s="241" t="s">
        <v>192</v>
      </c>
      <c r="K343" s="241" t="s">
        <v>209</v>
      </c>
      <c r="L343" s="241" t="s">
        <v>41</v>
      </c>
      <c r="M343" s="243">
        <v>374.5</v>
      </c>
    </row>
    <row r="344" spans="1:13" ht="13.5" x14ac:dyDescent="0.25">
      <c r="A344" s="241" t="s">
        <v>1212</v>
      </c>
      <c r="B344" s="241" t="s">
        <v>1082</v>
      </c>
      <c r="C344" s="241" t="s">
        <v>256</v>
      </c>
      <c r="D344" s="242">
        <v>4531</v>
      </c>
      <c r="E344" s="241" t="s">
        <v>1083</v>
      </c>
      <c r="F344" s="241" t="s">
        <v>250</v>
      </c>
      <c r="G344" s="241" t="s">
        <v>250</v>
      </c>
      <c r="H344" s="241" t="s">
        <v>48</v>
      </c>
      <c r="I344" s="241" t="s">
        <v>57</v>
      </c>
      <c r="J344" s="241" t="s">
        <v>192</v>
      </c>
      <c r="K344" s="241" t="s">
        <v>208</v>
      </c>
      <c r="L344" s="241" t="s">
        <v>41</v>
      </c>
      <c r="M344" s="243">
        <v>624.1</v>
      </c>
    </row>
    <row r="345" spans="1:13" ht="13.5" x14ac:dyDescent="0.25">
      <c r="A345" s="241" t="s">
        <v>1216</v>
      </c>
      <c r="B345" s="241" t="s">
        <v>1091</v>
      </c>
      <c r="C345" s="241" t="s">
        <v>256</v>
      </c>
      <c r="D345" s="242">
        <v>4531</v>
      </c>
      <c r="E345" s="241" t="s">
        <v>1083</v>
      </c>
      <c r="F345" s="241" t="s">
        <v>250</v>
      </c>
      <c r="G345" s="241" t="s">
        <v>250</v>
      </c>
      <c r="H345" s="241" t="s">
        <v>48</v>
      </c>
      <c r="I345" s="241" t="s">
        <v>57</v>
      </c>
      <c r="J345" s="241" t="s">
        <v>192</v>
      </c>
      <c r="K345" s="241" t="s">
        <v>222</v>
      </c>
      <c r="L345" s="241" t="s">
        <v>41</v>
      </c>
      <c r="M345" s="243">
        <v>312.10000000000002</v>
      </c>
    </row>
    <row r="346" spans="1:13" ht="13.5" x14ac:dyDescent="0.25">
      <c r="A346" s="241" t="s">
        <v>1239</v>
      </c>
      <c r="B346" s="241" t="s">
        <v>1097</v>
      </c>
      <c r="C346" s="241" t="s">
        <v>256</v>
      </c>
      <c r="D346" s="242">
        <v>4531</v>
      </c>
      <c r="E346" s="241" t="s">
        <v>1083</v>
      </c>
      <c r="F346" s="241" t="s">
        <v>250</v>
      </c>
      <c r="G346" s="241" t="s">
        <v>250</v>
      </c>
      <c r="H346" s="241" t="s">
        <v>48</v>
      </c>
      <c r="I346" s="241" t="s">
        <v>231</v>
      </c>
      <c r="J346" s="241" t="s">
        <v>194</v>
      </c>
      <c r="K346" s="241" t="s">
        <v>210</v>
      </c>
      <c r="L346" s="241" t="s">
        <v>43</v>
      </c>
      <c r="M346" s="243">
        <v>179.4</v>
      </c>
    </row>
    <row r="347" spans="1:13" ht="13.5" x14ac:dyDescent="0.25">
      <c r="A347" s="244" t="s">
        <v>1450</v>
      </c>
      <c r="B347" s="244" t="s">
        <v>1435</v>
      </c>
      <c r="C347" s="244" t="s">
        <v>256</v>
      </c>
      <c r="D347" s="245">
        <v>4531</v>
      </c>
      <c r="E347" s="244" t="s">
        <v>1083</v>
      </c>
      <c r="F347" s="244" t="s">
        <v>250</v>
      </c>
      <c r="G347" s="244" t="s">
        <v>250</v>
      </c>
      <c r="H347" s="244" t="s">
        <v>48</v>
      </c>
      <c r="I347" s="244" t="s">
        <v>231</v>
      </c>
      <c r="J347" s="244" t="s">
        <v>194</v>
      </c>
      <c r="K347" s="244" t="s">
        <v>382</v>
      </c>
      <c r="L347" s="244" t="s">
        <v>43</v>
      </c>
      <c r="M347" s="246">
        <v>504.4</v>
      </c>
    </row>
    <row r="348" spans="1:13" ht="13.5" x14ac:dyDescent="0.25">
      <c r="A348" s="241" t="s">
        <v>1235</v>
      </c>
      <c r="B348" s="241" t="s">
        <v>1089</v>
      </c>
      <c r="C348" s="241" t="s">
        <v>256</v>
      </c>
      <c r="D348" s="242">
        <v>4531</v>
      </c>
      <c r="E348" s="241" t="s">
        <v>1083</v>
      </c>
      <c r="F348" s="241" t="s">
        <v>250</v>
      </c>
      <c r="G348" s="241" t="s">
        <v>250</v>
      </c>
      <c r="H348" s="241" t="s">
        <v>48</v>
      </c>
      <c r="I348" s="241" t="s">
        <v>231</v>
      </c>
      <c r="J348" s="241" t="s">
        <v>194</v>
      </c>
      <c r="K348" s="241" t="s">
        <v>15</v>
      </c>
      <c r="L348" s="241" t="s">
        <v>43</v>
      </c>
      <c r="M348" s="243">
        <v>125.5</v>
      </c>
    </row>
    <row r="349" spans="1:13" ht="13.5" x14ac:dyDescent="0.25">
      <c r="A349" s="241" t="s">
        <v>1234</v>
      </c>
      <c r="B349" s="241" t="s">
        <v>1087</v>
      </c>
      <c r="C349" s="241" t="s">
        <v>256</v>
      </c>
      <c r="D349" s="242">
        <v>4531</v>
      </c>
      <c r="E349" s="241" t="s">
        <v>1083</v>
      </c>
      <c r="F349" s="241" t="s">
        <v>250</v>
      </c>
      <c r="G349" s="241" t="s">
        <v>250</v>
      </c>
      <c r="H349" s="241" t="s">
        <v>48</v>
      </c>
      <c r="I349" s="241" t="s">
        <v>231</v>
      </c>
      <c r="J349" s="241" t="s">
        <v>194</v>
      </c>
      <c r="K349" s="241" t="s">
        <v>209</v>
      </c>
      <c r="L349" s="241" t="s">
        <v>43</v>
      </c>
      <c r="M349" s="243">
        <v>560.5</v>
      </c>
    </row>
    <row r="350" spans="1:13" ht="13.5" x14ac:dyDescent="0.25">
      <c r="A350" s="241" t="s">
        <v>1233</v>
      </c>
      <c r="B350" s="241" t="s">
        <v>1085</v>
      </c>
      <c r="C350" s="241" t="s">
        <v>256</v>
      </c>
      <c r="D350" s="242">
        <v>4531</v>
      </c>
      <c r="E350" s="241" t="s">
        <v>1083</v>
      </c>
      <c r="F350" s="241" t="s">
        <v>250</v>
      </c>
      <c r="G350" s="241" t="s">
        <v>250</v>
      </c>
      <c r="H350" s="241" t="s">
        <v>48</v>
      </c>
      <c r="I350" s="241" t="s">
        <v>231</v>
      </c>
      <c r="J350" s="241" t="s">
        <v>194</v>
      </c>
      <c r="K350" s="241" t="s">
        <v>208</v>
      </c>
      <c r="L350" s="241" t="s">
        <v>43</v>
      </c>
      <c r="M350" s="243">
        <v>840.7</v>
      </c>
    </row>
    <row r="351" spans="1:13" ht="13.5" x14ac:dyDescent="0.25">
      <c r="A351" s="241" t="s">
        <v>1237</v>
      </c>
      <c r="B351" s="241" t="s">
        <v>1093</v>
      </c>
      <c r="C351" s="241" t="s">
        <v>256</v>
      </c>
      <c r="D351" s="242">
        <v>4531</v>
      </c>
      <c r="E351" s="241" t="s">
        <v>1083</v>
      </c>
      <c r="F351" s="241" t="s">
        <v>250</v>
      </c>
      <c r="G351" s="241" t="s">
        <v>250</v>
      </c>
      <c r="H351" s="241" t="s">
        <v>48</v>
      </c>
      <c r="I351" s="241" t="s">
        <v>231</v>
      </c>
      <c r="J351" s="241" t="s">
        <v>194</v>
      </c>
      <c r="K351" s="241" t="s">
        <v>222</v>
      </c>
      <c r="L351" s="241" t="s">
        <v>43</v>
      </c>
      <c r="M351" s="243">
        <v>448.4</v>
      </c>
    </row>
    <row r="352" spans="1:13" ht="13.5" x14ac:dyDescent="0.25">
      <c r="A352" s="241" t="s">
        <v>1238</v>
      </c>
      <c r="B352" s="241" t="s">
        <v>1095</v>
      </c>
      <c r="C352" s="241" t="s">
        <v>256</v>
      </c>
      <c r="D352" s="242">
        <v>4531</v>
      </c>
      <c r="E352" s="241" t="s">
        <v>1083</v>
      </c>
      <c r="F352" s="241" t="s">
        <v>250</v>
      </c>
      <c r="G352" s="241" t="s">
        <v>250</v>
      </c>
      <c r="H352" s="241" t="s">
        <v>48</v>
      </c>
      <c r="I352" s="241" t="s">
        <v>231</v>
      </c>
      <c r="J352" s="241" t="s">
        <v>194</v>
      </c>
      <c r="K352" s="241" t="s">
        <v>210</v>
      </c>
      <c r="L352" s="241" t="s">
        <v>41</v>
      </c>
      <c r="M352" s="243">
        <v>112.1</v>
      </c>
    </row>
    <row r="353" spans="1:13" ht="13.5" x14ac:dyDescent="0.25">
      <c r="A353" s="244" t="s">
        <v>1451</v>
      </c>
      <c r="B353" s="244" t="s">
        <v>1437</v>
      </c>
      <c r="C353" s="244" t="s">
        <v>256</v>
      </c>
      <c r="D353" s="245">
        <v>4531</v>
      </c>
      <c r="E353" s="244" t="s">
        <v>1083</v>
      </c>
      <c r="F353" s="244" t="s">
        <v>250</v>
      </c>
      <c r="G353" s="244" t="s">
        <v>250</v>
      </c>
      <c r="H353" s="244" t="s">
        <v>48</v>
      </c>
      <c r="I353" s="244" t="s">
        <v>231</v>
      </c>
      <c r="J353" s="244" t="s">
        <v>194</v>
      </c>
      <c r="K353" s="244" t="s">
        <v>382</v>
      </c>
      <c r="L353" s="244" t="s">
        <v>41</v>
      </c>
      <c r="M353" s="246">
        <v>336.3</v>
      </c>
    </row>
    <row r="354" spans="1:13" ht="13.5" x14ac:dyDescent="0.25">
      <c r="A354" s="241" t="s">
        <v>1240</v>
      </c>
      <c r="B354" s="241" t="s">
        <v>1099</v>
      </c>
      <c r="C354" s="241" t="s">
        <v>256</v>
      </c>
      <c r="D354" s="242">
        <v>4531</v>
      </c>
      <c r="E354" s="241" t="s">
        <v>1083</v>
      </c>
      <c r="F354" s="241" t="s">
        <v>250</v>
      </c>
      <c r="G354" s="241" t="s">
        <v>250</v>
      </c>
      <c r="H354" s="241" t="s">
        <v>48</v>
      </c>
      <c r="I354" s="241" t="s">
        <v>231</v>
      </c>
      <c r="J354" s="241" t="s">
        <v>194</v>
      </c>
      <c r="K354" s="241" t="s">
        <v>15</v>
      </c>
      <c r="L354" s="241" t="s">
        <v>41</v>
      </c>
      <c r="M354" s="243">
        <v>78.5</v>
      </c>
    </row>
    <row r="355" spans="1:13" ht="13.5" x14ac:dyDescent="0.25">
      <c r="A355" s="241" t="s">
        <v>1241</v>
      </c>
      <c r="B355" s="241" t="s">
        <v>1101</v>
      </c>
      <c r="C355" s="241" t="s">
        <v>256</v>
      </c>
      <c r="D355" s="242">
        <v>4531</v>
      </c>
      <c r="E355" s="241" t="s">
        <v>1083</v>
      </c>
      <c r="F355" s="241" t="s">
        <v>250</v>
      </c>
      <c r="G355" s="241" t="s">
        <v>250</v>
      </c>
      <c r="H355" s="241" t="s">
        <v>48</v>
      </c>
      <c r="I355" s="241" t="s">
        <v>231</v>
      </c>
      <c r="J355" s="241" t="s">
        <v>194</v>
      </c>
      <c r="K355" s="241" t="s">
        <v>209</v>
      </c>
      <c r="L355" s="241" t="s">
        <v>41</v>
      </c>
      <c r="M355" s="243">
        <v>336.3</v>
      </c>
    </row>
    <row r="356" spans="1:13" ht="13.5" x14ac:dyDescent="0.25">
      <c r="A356" s="241" t="s">
        <v>1232</v>
      </c>
      <c r="B356" s="241" t="s">
        <v>1082</v>
      </c>
      <c r="C356" s="241" t="s">
        <v>256</v>
      </c>
      <c r="D356" s="242">
        <v>4531</v>
      </c>
      <c r="E356" s="241" t="s">
        <v>1083</v>
      </c>
      <c r="F356" s="241" t="s">
        <v>250</v>
      </c>
      <c r="G356" s="241" t="s">
        <v>250</v>
      </c>
      <c r="H356" s="241" t="s">
        <v>48</v>
      </c>
      <c r="I356" s="241" t="s">
        <v>231</v>
      </c>
      <c r="J356" s="241" t="s">
        <v>194</v>
      </c>
      <c r="K356" s="241" t="s">
        <v>208</v>
      </c>
      <c r="L356" s="241" t="s">
        <v>41</v>
      </c>
      <c r="M356" s="243">
        <v>560.5</v>
      </c>
    </row>
    <row r="357" spans="1:13" ht="13.5" x14ac:dyDescent="0.25">
      <c r="A357" s="241" t="s">
        <v>1236</v>
      </c>
      <c r="B357" s="241" t="s">
        <v>1091</v>
      </c>
      <c r="C357" s="241" t="s">
        <v>256</v>
      </c>
      <c r="D357" s="242">
        <v>4531</v>
      </c>
      <c r="E357" s="241" t="s">
        <v>1083</v>
      </c>
      <c r="F357" s="241" t="s">
        <v>250</v>
      </c>
      <c r="G357" s="241" t="s">
        <v>250</v>
      </c>
      <c r="H357" s="241" t="s">
        <v>48</v>
      </c>
      <c r="I357" s="241" t="s">
        <v>231</v>
      </c>
      <c r="J357" s="241" t="s">
        <v>194</v>
      </c>
      <c r="K357" s="241" t="s">
        <v>222</v>
      </c>
      <c r="L357" s="241" t="s">
        <v>41</v>
      </c>
      <c r="M357" s="243">
        <v>280.2</v>
      </c>
    </row>
    <row r="358" spans="1:13" ht="13.5" x14ac:dyDescent="0.25">
      <c r="A358" s="241" t="s">
        <v>1338</v>
      </c>
      <c r="B358" s="241" t="s">
        <v>1339</v>
      </c>
      <c r="C358" s="241" t="s">
        <v>256</v>
      </c>
      <c r="D358" s="242">
        <v>4521</v>
      </c>
      <c r="E358" s="241" t="s">
        <v>1335</v>
      </c>
      <c r="F358" s="241" t="s">
        <v>47</v>
      </c>
      <c r="G358" s="241" t="s">
        <v>250</v>
      </c>
      <c r="H358" s="241" t="s">
        <v>48</v>
      </c>
      <c r="I358" s="241" t="s">
        <v>49</v>
      </c>
      <c r="J358" s="241" t="s">
        <v>50</v>
      </c>
      <c r="K358" s="241" t="s">
        <v>210</v>
      </c>
      <c r="L358" s="241" t="s">
        <v>43</v>
      </c>
      <c r="M358" s="243">
        <v>238.7</v>
      </c>
    </row>
    <row r="359" spans="1:13" ht="13.5" x14ac:dyDescent="0.25">
      <c r="A359" s="244" t="s">
        <v>1470</v>
      </c>
      <c r="B359" s="244" t="s">
        <v>1471</v>
      </c>
      <c r="C359" s="244" t="s">
        <v>256</v>
      </c>
      <c r="D359" s="245">
        <v>4521</v>
      </c>
      <c r="E359" s="244" t="s">
        <v>1335</v>
      </c>
      <c r="F359" s="244" t="s">
        <v>47</v>
      </c>
      <c r="G359" s="244" t="s">
        <v>250</v>
      </c>
      <c r="H359" s="244" t="s">
        <v>48</v>
      </c>
      <c r="I359" s="244" t="s">
        <v>49</v>
      </c>
      <c r="J359" s="244" t="s">
        <v>50</v>
      </c>
      <c r="K359" s="244" t="s">
        <v>382</v>
      </c>
      <c r="L359" s="244" t="s">
        <v>43</v>
      </c>
      <c r="M359" s="246">
        <v>739.5</v>
      </c>
    </row>
    <row r="360" spans="1:13" ht="13.5" x14ac:dyDescent="0.25">
      <c r="A360" s="241" t="s">
        <v>1342</v>
      </c>
      <c r="B360" s="241" t="s">
        <v>1343</v>
      </c>
      <c r="C360" s="241" t="s">
        <v>256</v>
      </c>
      <c r="D360" s="242">
        <v>4521</v>
      </c>
      <c r="E360" s="241" t="s">
        <v>1335</v>
      </c>
      <c r="F360" s="241" t="s">
        <v>47</v>
      </c>
      <c r="G360" s="241" t="s">
        <v>250</v>
      </c>
      <c r="H360" s="241" t="s">
        <v>48</v>
      </c>
      <c r="I360" s="241" t="s">
        <v>49</v>
      </c>
      <c r="J360" s="241" t="s">
        <v>50</v>
      </c>
      <c r="K360" s="241" t="s">
        <v>15</v>
      </c>
      <c r="L360" s="241" t="s">
        <v>43</v>
      </c>
      <c r="M360" s="243">
        <v>167.1</v>
      </c>
    </row>
    <row r="361" spans="1:13" ht="13.5" x14ac:dyDescent="0.25">
      <c r="A361" s="241" t="s">
        <v>1333</v>
      </c>
      <c r="B361" s="241" t="s">
        <v>1334</v>
      </c>
      <c r="C361" s="241" t="s">
        <v>256</v>
      </c>
      <c r="D361" s="242">
        <v>4521</v>
      </c>
      <c r="E361" s="241" t="s">
        <v>1335</v>
      </c>
      <c r="F361" s="241" t="s">
        <v>47</v>
      </c>
      <c r="G361" s="241" t="s">
        <v>250</v>
      </c>
      <c r="H361" s="241" t="s">
        <v>48</v>
      </c>
      <c r="I361" s="241" t="s">
        <v>49</v>
      </c>
      <c r="J361" s="241" t="s">
        <v>50</v>
      </c>
      <c r="K361" s="241" t="s">
        <v>209</v>
      </c>
      <c r="L361" s="241" t="s">
        <v>43</v>
      </c>
      <c r="M361" s="243">
        <v>746</v>
      </c>
    </row>
    <row r="362" spans="1:13" ht="13.5" x14ac:dyDescent="0.25">
      <c r="A362" s="241" t="s">
        <v>1348</v>
      </c>
      <c r="B362" s="241" t="s">
        <v>1349</v>
      </c>
      <c r="C362" s="241" t="s">
        <v>256</v>
      </c>
      <c r="D362" s="242">
        <v>4521</v>
      </c>
      <c r="E362" s="241" t="s">
        <v>1335</v>
      </c>
      <c r="F362" s="241" t="s">
        <v>47</v>
      </c>
      <c r="G362" s="241" t="s">
        <v>250</v>
      </c>
      <c r="H362" s="241" t="s">
        <v>48</v>
      </c>
      <c r="I362" s="241" t="s">
        <v>49</v>
      </c>
      <c r="J362" s="241" t="s">
        <v>50</v>
      </c>
      <c r="K362" s="241" t="s">
        <v>208</v>
      </c>
      <c r="L362" s="241" t="s">
        <v>43</v>
      </c>
      <c r="M362" s="243">
        <v>1119</v>
      </c>
    </row>
    <row r="363" spans="1:13" ht="13.5" x14ac:dyDescent="0.25">
      <c r="A363" s="241" t="s">
        <v>1344</v>
      </c>
      <c r="B363" s="241" t="s">
        <v>1345</v>
      </c>
      <c r="C363" s="241" t="s">
        <v>256</v>
      </c>
      <c r="D363" s="242">
        <v>4521</v>
      </c>
      <c r="E363" s="241" t="s">
        <v>1335</v>
      </c>
      <c r="F363" s="241" t="s">
        <v>47</v>
      </c>
      <c r="G363" s="241" t="s">
        <v>250</v>
      </c>
      <c r="H363" s="241" t="s">
        <v>48</v>
      </c>
      <c r="I363" s="241" t="s">
        <v>49</v>
      </c>
      <c r="J363" s="241" t="s">
        <v>50</v>
      </c>
      <c r="K363" s="241" t="s">
        <v>222</v>
      </c>
      <c r="L363" s="241" t="s">
        <v>43</v>
      </c>
      <c r="M363" s="243">
        <v>596.79999999999995</v>
      </c>
    </row>
    <row r="364" spans="1:13" ht="13.5" x14ac:dyDescent="0.25">
      <c r="A364" s="241" t="s">
        <v>1340</v>
      </c>
      <c r="B364" s="241" t="s">
        <v>1341</v>
      </c>
      <c r="C364" s="241" t="s">
        <v>256</v>
      </c>
      <c r="D364" s="242">
        <v>4521</v>
      </c>
      <c r="E364" s="241" t="s">
        <v>1335</v>
      </c>
      <c r="F364" s="241" t="s">
        <v>47</v>
      </c>
      <c r="G364" s="241" t="s">
        <v>250</v>
      </c>
      <c r="H364" s="241" t="s">
        <v>48</v>
      </c>
      <c r="I364" s="241" t="s">
        <v>49</v>
      </c>
      <c r="J364" s="241" t="s">
        <v>50</v>
      </c>
      <c r="K364" s="241" t="s">
        <v>210</v>
      </c>
      <c r="L364" s="241" t="s">
        <v>41</v>
      </c>
      <c r="M364" s="243">
        <v>149.19999999999999</v>
      </c>
    </row>
    <row r="365" spans="1:13" ht="13.5" x14ac:dyDescent="0.25">
      <c r="A365" s="244" t="s">
        <v>1472</v>
      </c>
      <c r="B365" s="244" t="s">
        <v>1473</v>
      </c>
      <c r="C365" s="244" t="s">
        <v>256</v>
      </c>
      <c r="D365" s="245">
        <v>4521</v>
      </c>
      <c r="E365" s="244" t="s">
        <v>1335</v>
      </c>
      <c r="F365" s="244" t="s">
        <v>47</v>
      </c>
      <c r="G365" s="244" t="s">
        <v>250</v>
      </c>
      <c r="H365" s="244" t="s">
        <v>48</v>
      </c>
      <c r="I365" s="244" t="s">
        <v>49</v>
      </c>
      <c r="J365" s="244" t="s">
        <v>50</v>
      </c>
      <c r="K365" s="244" t="s">
        <v>382</v>
      </c>
      <c r="L365" s="244" t="s">
        <v>41</v>
      </c>
      <c r="M365" s="246">
        <v>493</v>
      </c>
    </row>
    <row r="366" spans="1:13" ht="13.5" x14ac:dyDescent="0.25">
      <c r="A366" s="241" t="s">
        <v>1336</v>
      </c>
      <c r="B366" s="241" t="s">
        <v>1337</v>
      </c>
      <c r="C366" s="241" t="s">
        <v>256</v>
      </c>
      <c r="D366" s="242">
        <v>4521</v>
      </c>
      <c r="E366" s="241" t="s">
        <v>1335</v>
      </c>
      <c r="F366" s="241" t="s">
        <v>47</v>
      </c>
      <c r="G366" s="241" t="s">
        <v>250</v>
      </c>
      <c r="H366" s="241" t="s">
        <v>48</v>
      </c>
      <c r="I366" s="241" t="s">
        <v>49</v>
      </c>
      <c r="J366" s="241" t="s">
        <v>50</v>
      </c>
      <c r="K366" s="241" t="s">
        <v>15</v>
      </c>
      <c r="L366" s="241" t="s">
        <v>41</v>
      </c>
      <c r="M366" s="243">
        <v>104.4</v>
      </c>
    </row>
    <row r="367" spans="1:13" ht="13.5" x14ac:dyDescent="0.25">
      <c r="A367" s="241" t="s">
        <v>1346</v>
      </c>
      <c r="B367" s="241" t="s">
        <v>1347</v>
      </c>
      <c r="C367" s="241" t="s">
        <v>256</v>
      </c>
      <c r="D367" s="242">
        <v>4521</v>
      </c>
      <c r="E367" s="241" t="s">
        <v>1335</v>
      </c>
      <c r="F367" s="241" t="s">
        <v>47</v>
      </c>
      <c r="G367" s="241" t="s">
        <v>250</v>
      </c>
      <c r="H367" s="241" t="s">
        <v>48</v>
      </c>
      <c r="I367" s="241" t="s">
        <v>49</v>
      </c>
      <c r="J367" s="241" t="s">
        <v>50</v>
      </c>
      <c r="K367" s="241" t="s">
        <v>209</v>
      </c>
      <c r="L367" s="241" t="s">
        <v>41</v>
      </c>
      <c r="M367" s="243">
        <v>447.6</v>
      </c>
    </row>
    <row r="368" spans="1:13" ht="13.5" x14ac:dyDescent="0.25">
      <c r="A368" s="241" t="s">
        <v>1350</v>
      </c>
      <c r="B368" s="241" t="s">
        <v>1351</v>
      </c>
      <c r="C368" s="241" t="s">
        <v>256</v>
      </c>
      <c r="D368" s="242">
        <v>4521</v>
      </c>
      <c r="E368" s="241" t="s">
        <v>1335</v>
      </c>
      <c r="F368" s="241" t="s">
        <v>47</v>
      </c>
      <c r="G368" s="241" t="s">
        <v>250</v>
      </c>
      <c r="H368" s="241" t="s">
        <v>48</v>
      </c>
      <c r="I368" s="241" t="s">
        <v>49</v>
      </c>
      <c r="J368" s="241" t="s">
        <v>50</v>
      </c>
      <c r="K368" s="241" t="s">
        <v>208</v>
      </c>
      <c r="L368" s="241" t="s">
        <v>41</v>
      </c>
      <c r="M368" s="243">
        <v>746</v>
      </c>
    </row>
    <row r="369" spans="1:13" ht="13.5" x14ac:dyDescent="0.25">
      <c r="A369" s="241" t="s">
        <v>1352</v>
      </c>
      <c r="B369" s="241" t="s">
        <v>1353</v>
      </c>
      <c r="C369" s="241" t="s">
        <v>256</v>
      </c>
      <c r="D369" s="242">
        <v>4521</v>
      </c>
      <c r="E369" s="241" t="s">
        <v>1335</v>
      </c>
      <c r="F369" s="241" t="s">
        <v>47</v>
      </c>
      <c r="G369" s="241" t="s">
        <v>250</v>
      </c>
      <c r="H369" s="241" t="s">
        <v>48</v>
      </c>
      <c r="I369" s="241" t="s">
        <v>49</v>
      </c>
      <c r="J369" s="241" t="s">
        <v>50</v>
      </c>
      <c r="K369" s="241" t="s">
        <v>222</v>
      </c>
      <c r="L369" s="241" t="s">
        <v>41</v>
      </c>
      <c r="M369" s="243">
        <v>373</v>
      </c>
    </row>
    <row r="370" spans="1:13" ht="13.5" x14ac:dyDescent="0.25">
      <c r="A370" s="241" t="s">
        <v>1356</v>
      </c>
      <c r="B370" s="241" t="s">
        <v>1339</v>
      </c>
      <c r="C370" s="241" t="s">
        <v>256</v>
      </c>
      <c r="D370" s="242">
        <v>4521</v>
      </c>
      <c r="E370" s="241" t="s">
        <v>1335</v>
      </c>
      <c r="F370" s="241" t="s">
        <v>47</v>
      </c>
      <c r="G370" s="241" t="s">
        <v>250</v>
      </c>
      <c r="H370" s="241" t="s">
        <v>48</v>
      </c>
      <c r="I370" s="241" t="s">
        <v>227</v>
      </c>
      <c r="J370" s="241" t="s">
        <v>228</v>
      </c>
      <c r="K370" s="241" t="s">
        <v>210</v>
      </c>
      <c r="L370" s="241" t="s">
        <v>43</v>
      </c>
      <c r="M370" s="243">
        <v>223.4</v>
      </c>
    </row>
    <row r="371" spans="1:13" ht="13.5" x14ac:dyDescent="0.25">
      <c r="A371" s="244" t="s">
        <v>1474</v>
      </c>
      <c r="B371" s="244" t="s">
        <v>1471</v>
      </c>
      <c r="C371" s="244" t="s">
        <v>256</v>
      </c>
      <c r="D371" s="245">
        <v>4521</v>
      </c>
      <c r="E371" s="244" t="s">
        <v>1335</v>
      </c>
      <c r="F371" s="244" t="s">
        <v>47</v>
      </c>
      <c r="G371" s="244" t="s">
        <v>250</v>
      </c>
      <c r="H371" s="244" t="s">
        <v>48</v>
      </c>
      <c r="I371" s="244" t="s">
        <v>227</v>
      </c>
      <c r="J371" s="244" t="s">
        <v>228</v>
      </c>
      <c r="K371" s="244" t="s">
        <v>382</v>
      </c>
      <c r="L371" s="244" t="s">
        <v>43</v>
      </c>
      <c r="M371" s="246">
        <v>692</v>
      </c>
    </row>
    <row r="372" spans="1:13" ht="13.5" x14ac:dyDescent="0.25">
      <c r="A372" s="241" t="s">
        <v>1358</v>
      </c>
      <c r="B372" s="241" t="s">
        <v>1343</v>
      </c>
      <c r="C372" s="241" t="s">
        <v>256</v>
      </c>
      <c r="D372" s="242">
        <v>4521</v>
      </c>
      <c r="E372" s="241" t="s">
        <v>1335</v>
      </c>
      <c r="F372" s="241" t="s">
        <v>47</v>
      </c>
      <c r="G372" s="241" t="s">
        <v>250</v>
      </c>
      <c r="H372" s="241" t="s">
        <v>48</v>
      </c>
      <c r="I372" s="241" t="s">
        <v>227</v>
      </c>
      <c r="J372" s="241" t="s">
        <v>228</v>
      </c>
      <c r="K372" s="241" t="s">
        <v>15</v>
      </c>
      <c r="L372" s="241" t="s">
        <v>43</v>
      </c>
      <c r="M372" s="243">
        <v>156.4</v>
      </c>
    </row>
    <row r="373" spans="1:13" ht="13.5" x14ac:dyDescent="0.25">
      <c r="A373" s="241" t="s">
        <v>1354</v>
      </c>
      <c r="B373" s="241" t="s">
        <v>1334</v>
      </c>
      <c r="C373" s="241" t="s">
        <v>256</v>
      </c>
      <c r="D373" s="242">
        <v>4521</v>
      </c>
      <c r="E373" s="241" t="s">
        <v>1335</v>
      </c>
      <c r="F373" s="241" t="s">
        <v>47</v>
      </c>
      <c r="G373" s="241" t="s">
        <v>250</v>
      </c>
      <c r="H373" s="241" t="s">
        <v>48</v>
      </c>
      <c r="I373" s="241" t="s">
        <v>227</v>
      </c>
      <c r="J373" s="241" t="s">
        <v>228</v>
      </c>
      <c r="K373" s="241" t="s">
        <v>209</v>
      </c>
      <c r="L373" s="241" t="s">
        <v>43</v>
      </c>
      <c r="M373" s="243">
        <v>698</v>
      </c>
    </row>
    <row r="374" spans="1:13" ht="13.5" x14ac:dyDescent="0.25">
      <c r="A374" s="241" t="s">
        <v>1361</v>
      </c>
      <c r="B374" s="241" t="s">
        <v>1349</v>
      </c>
      <c r="C374" s="241" t="s">
        <v>256</v>
      </c>
      <c r="D374" s="242">
        <v>4521</v>
      </c>
      <c r="E374" s="241" t="s">
        <v>1335</v>
      </c>
      <c r="F374" s="241" t="s">
        <v>47</v>
      </c>
      <c r="G374" s="241" t="s">
        <v>250</v>
      </c>
      <c r="H374" s="241" t="s">
        <v>48</v>
      </c>
      <c r="I374" s="241" t="s">
        <v>227</v>
      </c>
      <c r="J374" s="241" t="s">
        <v>228</v>
      </c>
      <c r="K374" s="241" t="s">
        <v>208</v>
      </c>
      <c r="L374" s="241" t="s">
        <v>43</v>
      </c>
      <c r="M374" s="243">
        <v>1047</v>
      </c>
    </row>
    <row r="375" spans="1:13" ht="13.5" x14ac:dyDescent="0.25">
      <c r="A375" s="241" t="s">
        <v>1359</v>
      </c>
      <c r="B375" s="241" t="s">
        <v>1345</v>
      </c>
      <c r="C375" s="241" t="s">
        <v>256</v>
      </c>
      <c r="D375" s="242">
        <v>4521</v>
      </c>
      <c r="E375" s="241" t="s">
        <v>1335</v>
      </c>
      <c r="F375" s="241" t="s">
        <v>47</v>
      </c>
      <c r="G375" s="241" t="s">
        <v>250</v>
      </c>
      <c r="H375" s="241" t="s">
        <v>48</v>
      </c>
      <c r="I375" s="241" t="s">
        <v>227</v>
      </c>
      <c r="J375" s="241" t="s">
        <v>228</v>
      </c>
      <c r="K375" s="241" t="s">
        <v>222</v>
      </c>
      <c r="L375" s="241" t="s">
        <v>43</v>
      </c>
      <c r="M375" s="243">
        <v>558.4</v>
      </c>
    </row>
    <row r="376" spans="1:13" ht="13.5" x14ac:dyDescent="0.25">
      <c r="A376" s="241" t="s">
        <v>1357</v>
      </c>
      <c r="B376" s="241" t="s">
        <v>1341</v>
      </c>
      <c r="C376" s="241" t="s">
        <v>256</v>
      </c>
      <c r="D376" s="242">
        <v>4521</v>
      </c>
      <c r="E376" s="241" t="s">
        <v>1335</v>
      </c>
      <c r="F376" s="241" t="s">
        <v>47</v>
      </c>
      <c r="G376" s="241" t="s">
        <v>250</v>
      </c>
      <c r="H376" s="241" t="s">
        <v>48</v>
      </c>
      <c r="I376" s="241" t="s">
        <v>227</v>
      </c>
      <c r="J376" s="241" t="s">
        <v>228</v>
      </c>
      <c r="K376" s="241" t="s">
        <v>210</v>
      </c>
      <c r="L376" s="241" t="s">
        <v>41</v>
      </c>
      <c r="M376" s="243">
        <v>139.6</v>
      </c>
    </row>
    <row r="377" spans="1:13" ht="13.5" x14ac:dyDescent="0.25">
      <c r="A377" s="244" t="s">
        <v>1475</v>
      </c>
      <c r="B377" s="244" t="s">
        <v>1473</v>
      </c>
      <c r="C377" s="244" t="s">
        <v>256</v>
      </c>
      <c r="D377" s="245">
        <v>4521</v>
      </c>
      <c r="E377" s="244" t="s">
        <v>1335</v>
      </c>
      <c r="F377" s="244" t="s">
        <v>47</v>
      </c>
      <c r="G377" s="244" t="s">
        <v>250</v>
      </c>
      <c r="H377" s="244" t="s">
        <v>48</v>
      </c>
      <c r="I377" s="244" t="s">
        <v>227</v>
      </c>
      <c r="J377" s="244" t="s">
        <v>228</v>
      </c>
      <c r="K377" s="244" t="s">
        <v>382</v>
      </c>
      <c r="L377" s="244" t="s">
        <v>41</v>
      </c>
      <c r="M377" s="246">
        <v>461.3</v>
      </c>
    </row>
    <row r="378" spans="1:13" ht="13.5" x14ac:dyDescent="0.25">
      <c r="A378" s="241" t="s">
        <v>1355</v>
      </c>
      <c r="B378" s="241" t="s">
        <v>1337</v>
      </c>
      <c r="C378" s="241" t="s">
        <v>256</v>
      </c>
      <c r="D378" s="242">
        <v>4521</v>
      </c>
      <c r="E378" s="241" t="s">
        <v>1335</v>
      </c>
      <c r="F378" s="241" t="s">
        <v>47</v>
      </c>
      <c r="G378" s="241" t="s">
        <v>250</v>
      </c>
      <c r="H378" s="241" t="s">
        <v>48</v>
      </c>
      <c r="I378" s="241" t="s">
        <v>227</v>
      </c>
      <c r="J378" s="241" t="s">
        <v>228</v>
      </c>
      <c r="K378" s="241" t="s">
        <v>15</v>
      </c>
      <c r="L378" s="241" t="s">
        <v>41</v>
      </c>
      <c r="M378" s="243">
        <v>97.7</v>
      </c>
    </row>
    <row r="379" spans="1:13" ht="13.5" x14ac:dyDescent="0.25">
      <c r="A379" s="241" t="s">
        <v>1360</v>
      </c>
      <c r="B379" s="241" t="s">
        <v>1347</v>
      </c>
      <c r="C379" s="241" t="s">
        <v>256</v>
      </c>
      <c r="D379" s="242">
        <v>4521</v>
      </c>
      <c r="E379" s="241" t="s">
        <v>1335</v>
      </c>
      <c r="F379" s="241" t="s">
        <v>47</v>
      </c>
      <c r="G379" s="241" t="s">
        <v>250</v>
      </c>
      <c r="H379" s="241" t="s">
        <v>48</v>
      </c>
      <c r="I379" s="241" t="s">
        <v>227</v>
      </c>
      <c r="J379" s="241" t="s">
        <v>228</v>
      </c>
      <c r="K379" s="241" t="s">
        <v>209</v>
      </c>
      <c r="L379" s="241" t="s">
        <v>41</v>
      </c>
      <c r="M379" s="243">
        <v>418.8</v>
      </c>
    </row>
    <row r="380" spans="1:13" ht="13.5" x14ac:dyDescent="0.25">
      <c r="A380" s="241" t="s">
        <v>1362</v>
      </c>
      <c r="B380" s="241" t="s">
        <v>1351</v>
      </c>
      <c r="C380" s="241" t="s">
        <v>256</v>
      </c>
      <c r="D380" s="242">
        <v>4521</v>
      </c>
      <c r="E380" s="241" t="s">
        <v>1335</v>
      </c>
      <c r="F380" s="241" t="s">
        <v>47</v>
      </c>
      <c r="G380" s="241" t="s">
        <v>250</v>
      </c>
      <c r="H380" s="241" t="s">
        <v>48</v>
      </c>
      <c r="I380" s="241" t="s">
        <v>227</v>
      </c>
      <c r="J380" s="241" t="s">
        <v>228</v>
      </c>
      <c r="K380" s="241" t="s">
        <v>208</v>
      </c>
      <c r="L380" s="241" t="s">
        <v>41</v>
      </c>
      <c r="M380" s="243">
        <v>698</v>
      </c>
    </row>
    <row r="381" spans="1:13" ht="13.5" x14ac:dyDescent="0.25">
      <c r="A381" s="241" t="s">
        <v>1363</v>
      </c>
      <c r="B381" s="241" t="s">
        <v>1353</v>
      </c>
      <c r="C381" s="241" t="s">
        <v>256</v>
      </c>
      <c r="D381" s="242">
        <v>4521</v>
      </c>
      <c r="E381" s="241" t="s">
        <v>1335</v>
      </c>
      <c r="F381" s="241" t="s">
        <v>47</v>
      </c>
      <c r="G381" s="241" t="s">
        <v>250</v>
      </c>
      <c r="H381" s="241" t="s">
        <v>48</v>
      </c>
      <c r="I381" s="241" t="s">
        <v>227</v>
      </c>
      <c r="J381" s="241" t="s">
        <v>228</v>
      </c>
      <c r="K381" s="241" t="s">
        <v>222</v>
      </c>
      <c r="L381" s="241" t="s">
        <v>41</v>
      </c>
      <c r="M381" s="243">
        <v>349</v>
      </c>
    </row>
    <row r="382" spans="1:13" ht="13.5" x14ac:dyDescent="0.25">
      <c r="A382" s="241" t="s">
        <v>1366</v>
      </c>
      <c r="B382" s="241" t="s">
        <v>1339</v>
      </c>
      <c r="C382" s="241" t="s">
        <v>256</v>
      </c>
      <c r="D382" s="242">
        <v>4521</v>
      </c>
      <c r="E382" s="241" t="s">
        <v>1335</v>
      </c>
      <c r="F382" s="241" t="s">
        <v>47</v>
      </c>
      <c r="G382" s="241" t="s">
        <v>250</v>
      </c>
      <c r="H382" s="241" t="s">
        <v>48</v>
      </c>
      <c r="I382" s="241" t="s">
        <v>51</v>
      </c>
      <c r="J382" s="241" t="s">
        <v>52</v>
      </c>
      <c r="K382" s="241" t="s">
        <v>210</v>
      </c>
      <c r="L382" s="241" t="s">
        <v>43</v>
      </c>
      <c r="M382" s="243">
        <v>209</v>
      </c>
    </row>
    <row r="383" spans="1:13" ht="13.5" x14ac:dyDescent="0.25">
      <c r="A383" s="244" t="s">
        <v>1476</v>
      </c>
      <c r="B383" s="244" t="s">
        <v>1471</v>
      </c>
      <c r="C383" s="244" t="s">
        <v>256</v>
      </c>
      <c r="D383" s="245">
        <v>4521</v>
      </c>
      <c r="E383" s="244" t="s">
        <v>1335</v>
      </c>
      <c r="F383" s="244" t="s">
        <v>47</v>
      </c>
      <c r="G383" s="244" t="s">
        <v>250</v>
      </c>
      <c r="H383" s="244" t="s">
        <v>48</v>
      </c>
      <c r="I383" s="244" t="s">
        <v>51</v>
      </c>
      <c r="J383" s="244" t="s">
        <v>52</v>
      </c>
      <c r="K383" s="244" t="s">
        <v>382</v>
      </c>
      <c r="L383" s="244" t="s">
        <v>43</v>
      </c>
      <c r="M383" s="246">
        <v>647.4</v>
      </c>
    </row>
    <row r="384" spans="1:13" ht="13.5" x14ac:dyDescent="0.25">
      <c r="A384" s="241" t="s">
        <v>1368</v>
      </c>
      <c r="B384" s="241" t="s">
        <v>1343</v>
      </c>
      <c r="C384" s="241" t="s">
        <v>256</v>
      </c>
      <c r="D384" s="242">
        <v>4521</v>
      </c>
      <c r="E384" s="241" t="s">
        <v>1335</v>
      </c>
      <c r="F384" s="241" t="s">
        <v>47</v>
      </c>
      <c r="G384" s="241" t="s">
        <v>250</v>
      </c>
      <c r="H384" s="241" t="s">
        <v>48</v>
      </c>
      <c r="I384" s="241" t="s">
        <v>51</v>
      </c>
      <c r="J384" s="241" t="s">
        <v>52</v>
      </c>
      <c r="K384" s="241" t="s">
        <v>15</v>
      </c>
      <c r="L384" s="241" t="s">
        <v>43</v>
      </c>
      <c r="M384" s="243">
        <v>146.30000000000001</v>
      </c>
    </row>
    <row r="385" spans="1:13" ht="13.5" x14ac:dyDescent="0.25">
      <c r="A385" s="241" t="s">
        <v>1364</v>
      </c>
      <c r="B385" s="241" t="s">
        <v>1334</v>
      </c>
      <c r="C385" s="241" t="s">
        <v>256</v>
      </c>
      <c r="D385" s="242">
        <v>4521</v>
      </c>
      <c r="E385" s="241" t="s">
        <v>1335</v>
      </c>
      <c r="F385" s="241" t="s">
        <v>47</v>
      </c>
      <c r="G385" s="241" t="s">
        <v>250</v>
      </c>
      <c r="H385" s="241" t="s">
        <v>48</v>
      </c>
      <c r="I385" s="241" t="s">
        <v>51</v>
      </c>
      <c r="J385" s="241" t="s">
        <v>52</v>
      </c>
      <c r="K385" s="241" t="s">
        <v>209</v>
      </c>
      <c r="L385" s="241" t="s">
        <v>43</v>
      </c>
      <c r="M385" s="243">
        <v>653</v>
      </c>
    </row>
    <row r="386" spans="1:13" ht="13.5" x14ac:dyDescent="0.25">
      <c r="A386" s="241" t="s">
        <v>1371</v>
      </c>
      <c r="B386" s="241" t="s">
        <v>1349</v>
      </c>
      <c r="C386" s="241" t="s">
        <v>256</v>
      </c>
      <c r="D386" s="242">
        <v>4521</v>
      </c>
      <c r="E386" s="241" t="s">
        <v>1335</v>
      </c>
      <c r="F386" s="241" t="s">
        <v>47</v>
      </c>
      <c r="G386" s="241" t="s">
        <v>250</v>
      </c>
      <c r="H386" s="241" t="s">
        <v>48</v>
      </c>
      <c r="I386" s="241" t="s">
        <v>51</v>
      </c>
      <c r="J386" s="241" t="s">
        <v>52</v>
      </c>
      <c r="K386" s="241" t="s">
        <v>208</v>
      </c>
      <c r="L386" s="241" t="s">
        <v>43</v>
      </c>
      <c r="M386" s="243">
        <v>979.6</v>
      </c>
    </row>
    <row r="387" spans="1:13" ht="13.5" x14ac:dyDescent="0.25">
      <c r="A387" s="241" t="s">
        <v>1369</v>
      </c>
      <c r="B387" s="241" t="s">
        <v>1345</v>
      </c>
      <c r="C387" s="241" t="s">
        <v>256</v>
      </c>
      <c r="D387" s="242">
        <v>4521</v>
      </c>
      <c r="E387" s="241" t="s">
        <v>1335</v>
      </c>
      <c r="F387" s="241" t="s">
        <v>47</v>
      </c>
      <c r="G387" s="241" t="s">
        <v>250</v>
      </c>
      <c r="H387" s="241" t="s">
        <v>48</v>
      </c>
      <c r="I387" s="241" t="s">
        <v>51</v>
      </c>
      <c r="J387" s="241" t="s">
        <v>52</v>
      </c>
      <c r="K387" s="241" t="s">
        <v>222</v>
      </c>
      <c r="L387" s="241" t="s">
        <v>43</v>
      </c>
      <c r="M387" s="243">
        <v>522.4</v>
      </c>
    </row>
    <row r="388" spans="1:13" ht="13.5" x14ac:dyDescent="0.25">
      <c r="A388" s="241" t="s">
        <v>1367</v>
      </c>
      <c r="B388" s="241" t="s">
        <v>1341</v>
      </c>
      <c r="C388" s="241" t="s">
        <v>256</v>
      </c>
      <c r="D388" s="242">
        <v>4521</v>
      </c>
      <c r="E388" s="241" t="s">
        <v>1335</v>
      </c>
      <c r="F388" s="241" t="s">
        <v>47</v>
      </c>
      <c r="G388" s="241" t="s">
        <v>250</v>
      </c>
      <c r="H388" s="241" t="s">
        <v>48</v>
      </c>
      <c r="I388" s="241" t="s">
        <v>51</v>
      </c>
      <c r="J388" s="241" t="s">
        <v>52</v>
      </c>
      <c r="K388" s="241" t="s">
        <v>210</v>
      </c>
      <c r="L388" s="241" t="s">
        <v>41</v>
      </c>
      <c r="M388" s="243">
        <v>130.6</v>
      </c>
    </row>
    <row r="389" spans="1:13" ht="13.5" x14ac:dyDescent="0.25">
      <c r="A389" s="244" t="s">
        <v>1477</v>
      </c>
      <c r="B389" s="244" t="s">
        <v>1473</v>
      </c>
      <c r="C389" s="244" t="s">
        <v>256</v>
      </c>
      <c r="D389" s="245">
        <v>4521</v>
      </c>
      <c r="E389" s="244" t="s">
        <v>1335</v>
      </c>
      <c r="F389" s="244" t="s">
        <v>47</v>
      </c>
      <c r="G389" s="244" t="s">
        <v>250</v>
      </c>
      <c r="H389" s="244" t="s">
        <v>48</v>
      </c>
      <c r="I389" s="244" t="s">
        <v>51</v>
      </c>
      <c r="J389" s="244" t="s">
        <v>52</v>
      </c>
      <c r="K389" s="244" t="s">
        <v>382</v>
      </c>
      <c r="L389" s="244" t="s">
        <v>41</v>
      </c>
      <c r="M389" s="246">
        <v>431.6</v>
      </c>
    </row>
    <row r="390" spans="1:13" ht="13.5" x14ac:dyDescent="0.25">
      <c r="A390" s="241" t="s">
        <v>1365</v>
      </c>
      <c r="B390" s="241" t="s">
        <v>1337</v>
      </c>
      <c r="C390" s="241" t="s">
        <v>256</v>
      </c>
      <c r="D390" s="242">
        <v>4521</v>
      </c>
      <c r="E390" s="241" t="s">
        <v>1335</v>
      </c>
      <c r="F390" s="241" t="s">
        <v>47</v>
      </c>
      <c r="G390" s="241" t="s">
        <v>250</v>
      </c>
      <c r="H390" s="241" t="s">
        <v>48</v>
      </c>
      <c r="I390" s="241" t="s">
        <v>51</v>
      </c>
      <c r="J390" s="241" t="s">
        <v>52</v>
      </c>
      <c r="K390" s="241" t="s">
        <v>15</v>
      </c>
      <c r="L390" s="241" t="s">
        <v>41</v>
      </c>
      <c r="M390" s="243">
        <v>91.4</v>
      </c>
    </row>
    <row r="391" spans="1:13" ht="13.5" x14ac:dyDescent="0.25">
      <c r="A391" s="241" t="s">
        <v>1370</v>
      </c>
      <c r="B391" s="241" t="s">
        <v>1347</v>
      </c>
      <c r="C391" s="241" t="s">
        <v>256</v>
      </c>
      <c r="D391" s="242">
        <v>4521</v>
      </c>
      <c r="E391" s="241" t="s">
        <v>1335</v>
      </c>
      <c r="F391" s="241" t="s">
        <v>47</v>
      </c>
      <c r="G391" s="241" t="s">
        <v>250</v>
      </c>
      <c r="H391" s="241" t="s">
        <v>48</v>
      </c>
      <c r="I391" s="241" t="s">
        <v>51</v>
      </c>
      <c r="J391" s="241" t="s">
        <v>52</v>
      </c>
      <c r="K391" s="241" t="s">
        <v>209</v>
      </c>
      <c r="L391" s="241" t="s">
        <v>41</v>
      </c>
      <c r="M391" s="243">
        <v>391.8</v>
      </c>
    </row>
    <row r="392" spans="1:13" ht="13.5" x14ac:dyDescent="0.25">
      <c r="A392" s="241" t="s">
        <v>1372</v>
      </c>
      <c r="B392" s="241" t="s">
        <v>1351</v>
      </c>
      <c r="C392" s="241" t="s">
        <v>256</v>
      </c>
      <c r="D392" s="242">
        <v>4521</v>
      </c>
      <c r="E392" s="241" t="s">
        <v>1335</v>
      </c>
      <c r="F392" s="241" t="s">
        <v>47</v>
      </c>
      <c r="G392" s="241" t="s">
        <v>250</v>
      </c>
      <c r="H392" s="241" t="s">
        <v>48</v>
      </c>
      <c r="I392" s="241" t="s">
        <v>51</v>
      </c>
      <c r="J392" s="241" t="s">
        <v>52</v>
      </c>
      <c r="K392" s="241" t="s">
        <v>208</v>
      </c>
      <c r="L392" s="241" t="s">
        <v>41</v>
      </c>
      <c r="M392" s="243">
        <v>653</v>
      </c>
    </row>
    <row r="393" spans="1:13" ht="13.5" x14ac:dyDescent="0.25">
      <c r="A393" s="241" t="s">
        <v>1373</v>
      </c>
      <c r="B393" s="241" t="s">
        <v>1353</v>
      </c>
      <c r="C393" s="241" t="s">
        <v>256</v>
      </c>
      <c r="D393" s="242">
        <v>4521</v>
      </c>
      <c r="E393" s="241" t="s">
        <v>1335</v>
      </c>
      <c r="F393" s="241" t="s">
        <v>47</v>
      </c>
      <c r="G393" s="241" t="s">
        <v>250</v>
      </c>
      <c r="H393" s="241" t="s">
        <v>48</v>
      </c>
      <c r="I393" s="241" t="s">
        <v>51</v>
      </c>
      <c r="J393" s="241" t="s">
        <v>52</v>
      </c>
      <c r="K393" s="241" t="s">
        <v>222</v>
      </c>
      <c r="L393" s="241" t="s">
        <v>41</v>
      </c>
      <c r="M393" s="243">
        <v>326.5</v>
      </c>
    </row>
    <row r="394" spans="1:13" ht="13.5" x14ac:dyDescent="0.25">
      <c r="A394" s="241" t="s">
        <v>1376</v>
      </c>
      <c r="B394" s="241" t="s">
        <v>1339</v>
      </c>
      <c r="C394" s="241" t="s">
        <v>256</v>
      </c>
      <c r="D394" s="242">
        <v>4521</v>
      </c>
      <c r="E394" s="241" t="s">
        <v>1335</v>
      </c>
      <c r="F394" s="241" t="s">
        <v>47</v>
      </c>
      <c r="G394" s="241" t="s">
        <v>250</v>
      </c>
      <c r="H394" s="241" t="s">
        <v>48</v>
      </c>
      <c r="I394" s="241" t="s">
        <v>53</v>
      </c>
      <c r="J394" s="241" t="s">
        <v>54</v>
      </c>
      <c r="K394" s="241" t="s">
        <v>210</v>
      </c>
      <c r="L394" s="241" t="s">
        <v>43</v>
      </c>
      <c r="M394" s="243">
        <v>195.5</v>
      </c>
    </row>
    <row r="395" spans="1:13" ht="13.5" x14ac:dyDescent="0.25">
      <c r="A395" s="244" t="s">
        <v>1478</v>
      </c>
      <c r="B395" s="244" t="s">
        <v>1471</v>
      </c>
      <c r="C395" s="244" t="s">
        <v>256</v>
      </c>
      <c r="D395" s="245">
        <v>4521</v>
      </c>
      <c r="E395" s="244" t="s">
        <v>1335</v>
      </c>
      <c r="F395" s="244" t="s">
        <v>47</v>
      </c>
      <c r="G395" s="244" t="s">
        <v>250</v>
      </c>
      <c r="H395" s="244" t="s">
        <v>48</v>
      </c>
      <c r="I395" s="244" t="s">
        <v>53</v>
      </c>
      <c r="J395" s="244" t="s">
        <v>54</v>
      </c>
      <c r="K395" s="244" t="s">
        <v>382</v>
      </c>
      <c r="L395" s="244" t="s">
        <v>43</v>
      </c>
      <c r="M395" s="246">
        <v>605.70000000000005</v>
      </c>
    </row>
    <row r="396" spans="1:13" ht="13.5" x14ac:dyDescent="0.25">
      <c r="A396" s="241" t="s">
        <v>1378</v>
      </c>
      <c r="B396" s="241" t="s">
        <v>1343</v>
      </c>
      <c r="C396" s="241" t="s">
        <v>256</v>
      </c>
      <c r="D396" s="242">
        <v>4521</v>
      </c>
      <c r="E396" s="241" t="s">
        <v>1335</v>
      </c>
      <c r="F396" s="241" t="s">
        <v>47</v>
      </c>
      <c r="G396" s="241" t="s">
        <v>250</v>
      </c>
      <c r="H396" s="241" t="s">
        <v>48</v>
      </c>
      <c r="I396" s="241" t="s">
        <v>53</v>
      </c>
      <c r="J396" s="241" t="s">
        <v>54</v>
      </c>
      <c r="K396" s="241" t="s">
        <v>15</v>
      </c>
      <c r="L396" s="241" t="s">
        <v>43</v>
      </c>
      <c r="M396" s="243">
        <v>136.9</v>
      </c>
    </row>
    <row r="397" spans="1:13" ht="13.5" x14ac:dyDescent="0.25">
      <c r="A397" s="241" t="s">
        <v>1374</v>
      </c>
      <c r="B397" s="241" t="s">
        <v>1334</v>
      </c>
      <c r="C397" s="241" t="s">
        <v>256</v>
      </c>
      <c r="D397" s="242">
        <v>4521</v>
      </c>
      <c r="E397" s="241" t="s">
        <v>1335</v>
      </c>
      <c r="F397" s="241" t="s">
        <v>47</v>
      </c>
      <c r="G397" s="241" t="s">
        <v>250</v>
      </c>
      <c r="H397" s="241" t="s">
        <v>48</v>
      </c>
      <c r="I397" s="241" t="s">
        <v>53</v>
      </c>
      <c r="J397" s="241" t="s">
        <v>54</v>
      </c>
      <c r="K397" s="241" t="s">
        <v>209</v>
      </c>
      <c r="L397" s="241" t="s">
        <v>43</v>
      </c>
      <c r="M397" s="243">
        <v>611</v>
      </c>
    </row>
    <row r="398" spans="1:13" ht="13.5" x14ac:dyDescent="0.25">
      <c r="A398" s="241" t="s">
        <v>1381</v>
      </c>
      <c r="B398" s="241" t="s">
        <v>1349</v>
      </c>
      <c r="C398" s="241" t="s">
        <v>256</v>
      </c>
      <c r="D398" s="242">
        <v>4521</v>
      </c>
      <c r="E398" s="241" t="s">
        <v>1335</v>
      </c>
      <c r="F398" s="241" t="s">
        <v>47</v>
      </c>
      <c r="G398" s="241" t="s">
        <v>250</v>
      </c>
      <c r="H398" s="241" t="s">
        <v>48</v>
      </c>
      <c r="I398" s="241" t="s">
        <v>53</v>
      </c>
      <c r="J398" s="241" t="s">
        <v>54</v>
      </c>
      <c r="K398" s="241" t="s">
        <v>208</v>
      </c>
      <c r="L398" s="241" t="s">
        <v>43</v>
      </c>
      <c r="M398" s="243">
        <v>916.5</v>
      </c>
    </row>
    <row r="399" spans="1:13" ht="13.5" x14ac:dyDescent="0.25">
      <c r="A399" s="241" t="s">
        <v>1379</v>
      </c>
      <c r="B399" s="241" t="s">
        <v>1345</v>
      </c>
      <c r="C399" s="241" t="s">
        <v>256</v>
      </c>
      <c r="D399" s="242">
        <v>4521</v>
      </c>
      <c r="E399" s="241" t="s">
        <v>1335</v>
      </c>
      <c r="F399" s="241" t="s">
        <v>47</v>
      </c>
      <c r="G399" s="241" t="s">
        <v>250</v>
      </c>
      <c r="H399" s="241" t="s">
        <v>48</v>
      </c>
      <c r="I399" s="241" t="s">
        <v>53</v>
      </c>
      <c r="J399" s="241" t="s">
        <v>54</v>
      </c>
      <c r="K399" s="241" t="s">
        <v>222</v>
      </c>
      <c r="L399" s="241" t="s">
        <v>43</v>
      </c>
      <c r="M399" s="243">
        <v>488.8</v>
      </c>
    </row>
    <row r="400" spans="1:13" ht="13.5" x14ac:dyDescent="0.25">
      <c r="A400" s="241" t="s">
        <v>1377</v>
      </c>
      <c r="B400" s="241" t="s">
        <v>1341</v>
      </c>
      <c r="C400" s="241" t="s">
        <v>256</v>
      </c>
      <c r="D400" s="242">
        <v>4521</v>
      </c>
      <c r="E400" s="241" t="s">
        <v>1335</v>
      </c>
      <c r="F400" s="241" t="s">
        <v>47</v>
      </c>
      <c r="G400" s="241" t="s">
        <v>250</v>
      </c>
      <c r="H400" s="241" t="s">
        <v>48</v>
      </c>
      <c r="I400" s="241" t="s">
        <v>53</v>
      </c>
      <c r="J400" s="241" t="s">
        <v>54</v>
      </c>
      <c r="K400" s="241" t="s">
        <v>210</v>
      </c>
      <c r="L400" s="241" t="s">
        <v>41</v>
      </c>
      <c r="M400" s="243">
        <v>122.2</v>
      </c>
    </row>
    <row r="401" spans="1:13" ht="13.5" x14ac:dyDescent="0.25">
      <c r="A401" s="244" t="s">
        <v>1479</v>
      </c>
      <c r="B401" s="244" t="s">
        <v>1473</v>
      </c>
      <c r="C401" s="244" t="s">
        <v>256</v>
      </c>
      <c r="D401" s="245">
        <v>4521</v>
      </c>
      <c r="E401" s="244" t="s">
        <v>1335</v>
      </c>
      <c r="F401" s="244" t="s">
        <v>47</v>
      </c>
      <c r="G401" s="244" t="s">
        <v>250</v>
      </c>
      <c r="H401" s="244" t="s">
        <v>48</v>
      </c>
      <c r="I401" s="244" t="s">
        <v>53</v>
      </c>
      <c r="J401" s="244" t="s">
        <v>54</v>
      </c>
      <c r="K401" s="244" t="s">
        <v>382</v>
      </c>
      <c r="L401" s="244" t="s">
        <v>41</v>
      </c>
      <c r="M401" s="246">
        <v>403.8</v>
      </c>
    </row>
    <row r="402" spans="1:13" ht="13.5" x14ac:dyDescent="0.25">
      <c r="A402" s="241" t="s">
        <v>1375</v>
      </c>
      <c r="B402" s="241" t="s">
        <v>1337</v>
      </c>
      <c r="C402" s="241" t="s">
        <v>256</v>
      </c>
      <c r="D402" s="242">
        <v>4521</v>
      </c>
      <c r="E402" s="241" t="s">
        <v>1335</v>
      </c>
      <c r="F402" s="241" t="s">
        <v>47</v>
      </c>
      <c r="G402" s="241" t="s">
        <v>250</v>
      </c>
      <c r="H402" s="241" t="s">
        <v>48</v>
      </c>
      <c r="I402" s="241" t="s">
        <v>53</v>
      </c>
      <c r="J402" s="241" t="s">
        <v>54</v>
      </c>
      <c r="K402" s="241" t="s">
        <v>15</v>
      </c>
      <c r="L402" s="241" t="s">
        <v>41</v>
      </c>
      <c r="M402" s="243">
        <v>85.5</v>
      </c>
    </row>
    <row r="403" spans="1:13" ht="13.5" x14ac:dyDescent="0.25">
      <c r="A403" s="241" t="s">
        <v>1380</v>
      </c>
      <c r="B403" s="241" t="s">
        <v>1347</v>
      </c>
      <c r="C403" s="241" t="s">
        <v>256</v>
      </c>
      <c r="D403" s="242">
        <v>4521</v>
      </c>
      <c r="E403" s="241" t="s">
        <v>1335</v>
      </c>
      <c r="F403" s="241" t="s">
        <v>47</v>
      </c>
      <c r="G403" s="241" t="s">
        <v>250</v>
      </c>
      <c r="H403" s="241" t="s">
        <v>48</v>
      </c>
      <c r="I403" s="241" t="s">
        <v>53</v>
      </c>
      <c r="J403" s="241" t="s">
        <v>54</v>
      </c>
      <c r="K403" s="241" t="s">
        <v>209</v>
      </c>
      <c r="L403" s="241" t="s">
        <v>41</v>
      </c>
      <c r="M403" s="243">
        <v>366.6</v>
      </c>
    </row>
    <row r="404" spans="1:13" ht="13.5" x14ac:dyDescent="0.25">
      <c r="A404" s="241" t="s">
        <v>1382</v>
      </c>
      <c r="B404" s="241" t="s">
        <v>1351</v>
      </c>
      <c r="C404" s="241" t="s">
        <v>256</v>
      </c>
      <c r="D404" s="242">
        <v>4521</v>
      </c>
      <c r="E404" s="241" t="s">
        <v>1335</v>
      </c>
      <c r="F404" s="241" t="s">
        <v>47</v>
      </c>
      <c r="G404" s="241" t="s">
        <v>250</v>
      </c>
      <c r="H404" s="241" t="s">
        <v>48</v>
      </c>
      <c r="I404" s="241" t="s">
        <v>53</v>
      </c>
      <c r="J404" s="241" t="s">
        <v>54</v>
      </c>
      <c r="K404" s="241" t="s">
        <v>208</v>
      </c>
      <c r="L404" s="241" t="s">
        <v>41</v>
      </c>
      <c r="M404" s="243">
        <v>611</v>
      </c>
    </row>
    <row r="405" spans="1:13" ht="13.5" x14ac:dyDescent="0.25">
      <c r="A405" s="241" t="s">
        <v>1383</v>
      </c>
      <c r="B405" s="241" t="s">
        <v>1353</v>
      </c>
      <c r="C405" s="241" t="s">
        <v>256</v>
      </c>
      <c r="D405" s="242">
        <v>4521</v>
      </c>
      <c r="E405" s="241" t="s">
        <v>1335</v>
      </c>
      <c r="F405" s="241" t="s">
        <v>47</v>
      </c>
      <c r="G405" s="241" t="s">
        <v>250</v>
      </c>
      <c r="H405" s="241" t="s">
        <v>48</v>
      </c>
      <c r="I405" s="241" t="s">
        <v>53</v>
      </c>
      <c r="J405" s="241" t="s">
        <v>54</v>
      </c>
      <c r="K405" s="241" t="s">
        <v>222</v>
      </c>
      <c r="L405" s="241" t="s">
        <v>41</v>
      </c>
      <c r="M405" s="243">
        <v>305.5</v>
      </c>
    </row>
    <row r="406" spans="1:13" ht="13.5" x14ac:dyDescent="0.25">
      <c r="A406" s="241" t="s">
        <v>1386</v>
      </c>
      <c r="B406" s="241" t="s">
        <v>1339</v>
      </c>
      <c r="C406" s="241" t="s">
        <v>256</v>
      </c>
      <c r="D406" s="242">
        <v>4521</v>
      </c>
      <c r="E406" s="241" t="s">
        <v>1335</v>
      </c>
      <c r="F406" s="241" t="s">
        <v>47</v>
      </c>
      <c r="G406" s="241" t="s">
        <v>250</v>
      </c>
      <c r="H406" s="241" t="s">
        <v>48</v>
      </c>
      <c r="I406" s="241" t="s">
        <v>229</v>
      </c>
      <c r="J406" s="241" t="s">
        <v>230</v>
      </c>
      <c r="K406" s="241" t="s">
        <v>210</v>
      </c>
      <c r="L406" s="241" t="s">
        <v>43</v>
      </c>
      <c r="M406" s="243">
        <v>182.9</v>
      </c>
    </row>
    <row r="407" spans="1:13" ht="13.5" x14ac:dyDescent="0.25">
      <c r="A407" s="244" t="s">
        <v>1480</v>
      </c>
      <c r="B407" s="244" t="s">
        <v>1471</v>
      </c>
      <c r="C407" s="244" t="s">
        <v>256</v>
      </c>
      <c r="D407" s="245">
        <v>4521</v>
      </c>
      <c r="E407" s="244" t="s">
        <v>1335</v>
      </c>
      <c r="F407" s="244" t="s">
        <v>47</v>
      </c>
      <c r="G407" s="244" t="s">
        <v>250</v>
      </c>
      <c r="H407" s="244" t="s">
        <v>48</v>
      </c>
      <c r="I407" s="244" t="s">
        <v>229</v>
      </c>
      <c r="J407" s="244" t="s">
        <v>230</v>
      </c>
      <c r="K407" s="244" t="s">
        <v>382</v>
      </c>
      <c r="L407" s="244" t="s">
        <v>43</v>
      </c>
      <c r="M407" s="246">
        <v>566.70000000000005</v>
      </c>
    </row>
    <row r="408" spans="1:13" ht="13.5" x14ac:dyDescent="0.25">
      <c r="A408" s="241" t="s">
        <v>1388</v>
      </c>
      <c r="B408" s="241" t="s">
        <v>1343</v>
      </c>
      <c r="C408" s="241" t="s">
        <v>256</v>
      </c>
      <c r="D408" s="242">
        <v>4521</v>
      </c>
      <c r="E408" s="241" t="s">
        <v>1335</v>
      </c>
      <c r="F408" s="241" t="s">
        <v>47</v>
      </c>
      <c r="G408" s="241" t="s">
        <v>250</v>
      </c>
      <c r="H408" s="241" t="s">
        <v>48</v>
      </c>
      <c r="I408" s="241" t="s">
        <v>229</v>
      </c>
      <c r="J408" s="241" t="s">
        <v>230</v>
      </c>
      <c r="K408" s="241" t="s">
        <v>15</v>
      </c>
      <c r="L408" s="241" t="s">
        <v>43</v>
      </c>
      <c r="M408" s="243">
        <v>128.1</v>
      </c>
    </row>
    <row r="409" spans="1:13" ht="13.5" x14ac:dyDescent="0.25">
      <c r="A409" s="241" t="s">
        <v>1384</v>
      </c>
      <c r="B409" s="241" t="s">
        <v>1334</v>
      </c>
      <c r="C409" s="241" t="s">
        <v>256</v>
      </c>
      <c r="D409" s="242">
        <v>4521</v>
      </c>
      <c r="E409" s="241" t="s">
        <v>1335</v>
      </c>
      <c r="F409" s="241" t="s">
        <v>47</v>
      </c>
      <c r="G409" s="241" t="s">
        <v>250</v>
      </c>
      <c r="H409" s="241" t="s">
        <v>48</v>
      </c>
      <c r="I409" s="241" t="s">
        <v>229</v>
      </c>
      <c r="J409" s="241" t="s">
        <v>230</v>
      </c>
      <c r="K409" s="241" t="s">
        <v>209</v>
      </c>
      <c r="L409" s="241" t="s">
        <v>43</v>
      </c>
      <c r="M409" s="243">
        <v>571.70000000000005</v>
      </c>
    </row>
    <row r="410" spans="1:13" ht="13.5" x14ac:dyDescent="0.25">
      <c r="A410" s="241" t="s">
        <v>1391</v>
      </c>
      <c r="B410" s="241" t="s">
        <v>1349</v>
      </c>
      <c r="C410" s="241" t="s">
        <v>256</v>
      </c>
      <c r="D410" s="242">
        <v>4521</v>
      </c>
      <c r="E410" s="241" t="s">
        <v>1335</v>
      </c>
      <c r="F410" s="241" t="s">
        <v>47</v>
      </c>
      <c r="G410" s="241" t="s">
        <v>250</v>
      </c>
      <c r="H410" s="241" t="s">
        <v>48</v>
      </c>
      <c r="I410" s="241" t="s">
        <v>229</v>
      </c>
      <c r="J410" s="241" t="s">
        <v>230</v>
      </c>
      <c r="K410" s="241" t="s">
        <v>208</v>
      </c>
      <c r="L410" s="241" t="s">
        <v>43</v>
      </c>
      <c r="M410" s="243">
        <v>857.5</v>
      </c>
    </row>
    <row r="411" spans="1:13" ht="13.5" x14ac:dyDescent="0.25">
      <c r="A411" s="241" t="s">
        <v>1389</v>
      </c>
      <c r="B411" s="241" t="s">
        <v>1345</v>
      </c>
      <c r="C411" s="241" t="s">
        <v>256</v>
      </c>
      <c r="D411" s="242">
        <v>4521</v>
      </c>
      <c r="E411" s="241" t="s">
        <v>1335</v>
      </c>
      <c r="F411" s="241" t="s">
        <v>47</v>
      </c>
      <c r="G411" s="241" t="s">
        <v>250</v>
      </c>
      <c r="H411" s="241" t="s">
        <v>48</v>
      </c>
      <c r="I411" s="241" t="s">
        <v>229</v>
      </c>
      <c r="J411" s="241" t="s">
        <v>230</v>
      </c>
      <c r="K411" s="241" t="s">
        <v>222</v>
      </c>
      <c r="L411" s="241" t="s">
        <v>43</v>
      </c>
      <c r="M411" s="243">
        <v>457.3</v>
      </c>
    </row>
    <row r="412" spans="1:13" ht="13.5" x14ac:dyDescent="0.25">
      <c r="A412" s="241" t="s">
        <v>1387</v>
      </c>
      <c r="B412" s="241" t="s">
        <v>1341</v>
      </c>
      <c r="C412" s="241" t="s">
        <v>256</v>
      </c>
      <c r="D412" s="242">
        <v>4521</v>
      </c>
      <c r="E412" s="241" t="s">
        <v>1335</v>
      </c>
      <c r="F412" s="241" t="s">
        <v>47</v>
      </c>
      <c r="G412" s="241" t="s">
        <v>250</v>
      </c>
      <c r="H412" s="241" t="s">
        <v>48</v>
      </c>
      <c r="I412" s="241" t="s">
        <v>229</v>
      </c>
      <c r="J412" s="241" t="s">
        <v>230</v>
      </c>
      <c r="K412" s="241" t="s">
        <v>210</v>
      </c>
      <c r="L412" s="241" t="s">
        <v>41</v>
      </c>
      <c r="M412" s="243">
        <v>114.3</v>
      </c>
    </row>
    <row r="413" spans="1:13" ht="13.5" x14ac:dyDescent="0.25">
      <c r="A413" s="244" t="s">
        <v>1481</v>
      </c>
      <c r="B413" s="244" t="s">
        <v>1473</v>
      </c>
      <c r="C413" s="244" t="s">
        <v>256</v>
      </c>
      <c r="D413" s="245">
        <v>4521</v>
      </c>
      <c r="E413" s="244" t="s">
        <v>1335</v>
      </c>
      <c r="F413" s="244" t="s">
        <v>47</v>
      </c>
      <c r="G413" s="244" t="s">
        <v>250</v>
      </c>
      <c r="H413" s="244" t="s">
        <v>48</v>
      </c>
      <c r="I413" s="244" t="s">
        <v>229</v>
      </c>
      <c r="J413" s="244" t="s">
        <v>230</v>
      </c>
      <c r="K413" s="244" t="s">
        <v>382</v>
      </c>
      <c r="L413" s="244" t="s">
        <v>41</v>
      </c>
      <c r="M413" s="246">
        <v>377.8</v>
      </c>
    </row>
    <row r="414" spans="1:13" ht="13.5" x14ac:dyDescent="0.25">
      <c r="A414" s="241" t="s">
        <v>1385</v>
      </c>
      <c r="B414" s="241" t="s">
        <v>1337</v>
      </c>
      <c r="C414" s="241" t="s">
        <v>256</v>
      </c>
      <c r="D414" s="242">
        <v>4521</v>
      </c>
      <c r="E414" s="241" t="s">
        <v>1335</v>
      </c>
      <c r="F414" s="241" t="s">
        <v>47</v>
      </c>
      <c r="G414" s="241" t="s">
        <v>250</v>
      </c>
      <c r="H414" s="241" t="s">
        <v>48</v>
      </c>
      <c r="I414" s="241" t="s">
        <v>229</v>
      </c>
      <c r="J414" s="241" t="s">
        <v>230</v>
      </c>
      <c r="K414" s="241" t="s">
        <v>15</v>
      </c>
      <c r="L414" s="241" t="s">
        <v>41</v>
      </c>
      <c r="M414" s="243">
        <v>80</v>
      </c>
    </row>
    <row r="415" spans="1:13" ht="13.5" x14ac:dyDescent="0.25">
      <c r="A415" s="241" t="s">
        <v>1390</v>
      </c>
      <c r="B415" s="241" t="s">
        <v>1347</v>
      </c>
      <c r="C415" s="241" t="s">
        <v>256</v>
      </c>
      <c r="D415" s="242">
        <v>4521</v>
      </c>
      <c r="E415" s="241" t="s">
        <v>1335</v>
      </c>
      <c r="F415" s="241" t="s">
        <v>47</v>
      </c>
      <c r="G415" s="241" t="s">
        <v>250</v>
      </c>
      <c r="H415" s="241" t="s">
        <v>48</v>
      </c>
      <c r="I415" s="241" t="s">
        <v>229</v>
      </c>
      <c r="J415" s="241" t="s">
        <v>230</v>
      </c>
      <c r="K415" s="241" t="s">
        <v>209</v>
      </c>
      <c r="L415" s="241" t="s">
        <v>41</v>
      </c>
      <c r="M415" s="243">
        <v>343</v>
      </c>
    </row>
    <row r="416" spans="1:13" ht="13.5" x14ac:dyDescent="0.25">
      <c r="A416" s="241" t="s">
        <v>1392</v>
      </c>
      <c r="B416" s="241" t="s">
        <v>1351</v>
      </c>
      <c r="C416" s="241" t="s">
        <v>256</v>
      </c>
      <c r="D416" s="242">
        <v>4521</v>
      </c>
      <c r="E416" s="241" t="s">
        <v>1335</v>
      </c>
      <c r="F416" s="241" t="s">
        <v>47</v>
      </c>
      <c r="G416" s="241" t="s">
        <v>250</v>
      </c>
      <c r="H416" s="241" t="s">
        <v>48</v>
      </c>
      <c r="I416" s="241" t="s">
        <v>229</v>
      </c>
      <c r="J416" s="241" t="s">
        <v>230</v>
      </c>
      <c r="K416" s="241" t="s">
        <v>208</v>
      </c>
      <c r="L416" s="241" t="s">
        <v>41</v>
      </c>
      <c r="M416" s="243">
        <v>571.70000000000005</v>
      </c>
    </row>
    <row r="417" spans="1:13" ht="13.5" x14ac:dyDescent="0.25">
      <c r="A417" s="241" t="s">
        <v>1393</v>
      </c>
      <c r="B417" s="241" t="s">
        <v>1353</v>
      </c>
      <c r="C417" s="241" t="s">
        <v>256</v>
      </c>
      <c r="D417" s="242">
        <v>4521</v>
      </c>
      <c r="E417" s="241" t="s">
        <v>1335</v>
      </c>
      <c r="F417" s="241" t="s">
        <v>47</v>
      </c>
      <c r="G417" s="241" t="s">
        <v>250</v>
      </c>
      <c r="H417" s="241" t="s">
        <v>48</v>
      </c>
      <c r="I417" s="241" t="s">
        <v>229</v>
      </c>
      <c r="J417" s="241" t="s">
        <v>230</v>
      </c>
      <c r="K417" s="241" t="s">
        <v>222</v>
      </c>
      <c r="L417" s="241" t="s">
        <v>41</v>
      </c>
      <c r="M417" s="243">
        <v>285.8</v>
      </c>
    </row>
    <row r="418" spans="1:13" ht="13.5" x14ac:dyDescent="0.25">
      <c r="A418" s="241" t="s">
        <v>1396</v>
      </c>
      <c r="B418" s="241" t="s">
        <v>1339</v>
      </c>
      <c r="C418" s="241" t="s">
        <v>256</v>
      </c>
      <c r="D418" s="242">
        <v>4521</v>
      </c>
      <c r="E418" s="241" t="s">
        <v>1335</v>
      </c>
      <c r="F418" s="241" t="s">
        <v>47</v>
      </c>
      <c r="G418" s="241" t="s">
        <v>250</v>
      </c>
      <c r="H418" s="241" t="s">
        <v>48</v>
      </c>
      <c r="I418" s="241" t="s">
        <v>55</v>
      </c>
      <c r="J418" s="241" t="s">
        <v>56</v>
      </c>
      <c r="K418" s="241" t="s">
        <v>210</v>
      </c>
      <c r="L418" s="241" t="s">
        <v>43</v>
      </c>
      <c r="M418" s="243">
        <v>171.2</v>
      </c>
    </row>
    <row r="419" spans="1:13" ht="13.5" x14ac:dyDescent="0.25">
      <c r="A419" s="244" t="s">
        <v>1482</v>
      </c>
      <c r="B419" s="244" t="s">
        <v>1471</v>
      </c>
      <c r="C419" s="244" t="s">
        <v>256</v>
      </c>
      <c r="D419" s="245">
        <v>4521</v>
      </c>
      <c r="E419" s="244" t="s">
        <v>1335</v>
      </c>
      <c r="F419" s="244" t="s">
        <v>47</v>
      </c>
      <c r="G419" s="244" t="s">
        <v>250</v>
      </c>
      <c r="H419" s="244" t="s">
        <v>48</v>
      </c>
      <c r="I419" s="244" t="s">
        <v>55</v>
      </c>
      <c r="J419" s="244" t="s">
        <v>56</v>
      </c>
      <c r="K419" s="244" t="s">
        <v>382</v>
      </c>
      <c r="L419" s="244" t="s">
        <v>43</v>
      </c>
      <c r="M419" s="246">
        <v>530.20000000000005</v>
      </c>
    </row>
    <row r="420" spans="1:13" ht="13.5" x14ac:dyDescent="0.25">
      <c r="A420" s="241" t="s">
        <v>1398</v>
      </c>
      <c r="B420" s="241" t="s">
        <v>1343</v>
      </c>
      <c r="C420" s="241" t="s">
        <v>256</v>
      </c>
      <c r="D420" s="242">
        <v>4521</v>
      </c>
      <c r="E420" s="241" t="s">
        <v>1335</v>
      </c>
      <c r="F420" s="241" t="s">
        <v>47</v>
      </c>
      <c r="G420" s="241" t="s">
        <v>250</v>
      </c>
      <c r="H420" s="241" t="s">
        <v>48</v>
      </c>
      <c r="I420" s="241" t="s">
        <v>55</v>
      </c>
      <c r="J420" s="241" t="s">
        <v>56</v>
      </c>
      <c r="K420" s="241" t="s">
        <v>15</v>
      </c>
      <c r="L420" s="241" t="s">
        <v>43</v>
      </c>
      <c r="M420" s="243">
        <v>119.8</v>
      </c>
    </row>
    <row r="421" spans="1:13" ht="13.5" x14ac:dyDescent="0.25">
      <c r="A421" s="241" t="s">
        <v>1394</v>
      </c>
      <c r="B421" s="241" t="s">
        <v>1334</v>
      </c>
      <c r="C421" s="241" t="s">
        <v>256</v>
      </c>
      <c r="D421" s="242">
        <v>4521</v>
      </c>
      <c r="E421" s="241" t="s">
        <v>1335</v>
      </c>
      <c r="F421" s="241" t="s">
        <v>47</v>
      </c>
      <c r="G421" s="241" t="s">
        <v>250</v>
      </c>
      <c r="H421" s="241" t="s">
        <v>48</v>
      </c>
      <c r="I421" s="241" t="s">
        <v>55</v>
      </c>
      <c r="J421" s="241" t="s">
        <v>56</v>
      </c>
      <c r="K421" s="241" t="s">
        <v>209</v>
      </c>
      <c r="L421" s="241" t="s">
        <v>43</v>
      </c>
      <c r="M421" s="243">
        <v>534.9</v>
      </c>
    </row>
    <row r="422" spans="1:13" ht="13.5" x14ac:dyDescent="0.25">
      <c r="A422" s="241" t="s">
        <v>1401</v>
      </c>
      <c r="B422" s="241" t="s">
        <v>1349</v>
      </c>
      <c r="C422" s="241" t="s">
        <v>256</v>
      </c>
      <c r="D422" s="242">
        <v>4521</v>
      </c>
      <c r="E422" s="241" t="s">
        <v>1335</v>
      </c>
      <c r="F422" s="241" t="s">
        <v>47</v>
      </c>
      <c r="G422" s="241" t="s">
        <v>250</v>
      </c>
      <c r="H422" s="241" t="s">
        <v>48</v>
      </c>
      <c r="I422" s="241" t="s">
        <v>55</v>
      </c>
      <c r="J422" s="241" t="s">
        <v>56</v>
      </c>
      <c r="K422" s="241" t="s">
        <v>208</v>
      </c>
      <c r="L422" s="241" t="s">
        <v>43</v>
      </c>
      <c r="M422" s="243">
        <v>802.3</v>
      </c>
    </row>
    <row r="423" spans="1:13" ht="13.5" x14ac:dyDescent="0.25">
      <c r="A423" s="241" t="s">
        <v>1399</v>
      </c>
      <c r="B423" s="241" t="s">
        <v>1345</v>
      </c>
      <c r="C423" s="241" t="s">
        <v>256</v>
      </c>
      <c r="D423" s="242">
        <v>4521</v>
      </c>
      <c r="E423" s="241" t="s">
        <v>1335</v>
      </c>
      <c r="F423" s="241" t="s">
        <v>47</v>
      </c>
      <c r="G423" s="241" t="s">
        <v>250</v>
      </c>
      <c r="H423" s="241" t="s">
        <v>48</v>
      </c>
      <c r="I423" s="241" t="s">
        <v>55</v>
      </c>
      <c r="J423" s="241" t="s">
        <v>56</v>
      </c>
      <c r="K423" s="241" t="s">
        <v>222</v>
      </c>
      <c r="L423" s="241" t="s">
        <v>43</v>
      </c>
      <c r="M423" s="243">
        <v>427.9</v>
      </c>
    </row>
    <row r="424" spans="1:13" ht="13.5" x14ac:dyDescent="0.25">
      <c r="A424" s="241" t="s">
        <v>1397</v>
      </c>
      <c r="B424" s="241" t="s">
        <v>1341</v>
      </c>
      <c r="C424" s="241" t="s">
        <v>256</v>
      </c>
      <c r="D424" s="242">
        <v>4521</v>
      </c>
      <c r="E424" s="241" t="s">
        <v>1335</v>
      </c>
      <c r="F424" s="241" t="s">
        <v>47</v>
      </c>
      <c r="G424" s="241" t="s">
        <v>250</v>
      </c>
      <c r="H424" s="241" t="s">
        <v>48</v>
      </c>
      <c r="I424" s="241" t="s">
        <v>55</v>
      </c>
      <c r="J424" s="241" t="s">
        <v>56</v>
      </c>
      <c r="K424" s="241" t="s">
        <v>210</v>
      </c>
      <c r="L424" s="241" t="s">
        <v>41</v>
      </c>
      <c r="M424" s="243">
        <v>107</v>
      </c>
    </row>
    <row r="425" spans="1:13" ht="13.5" x14ac:dyDescent="0.25">
      <c r="A425" s="244" t="s">
        <v>1483</v>
      </c>
      <c r="B425" s="244" t="s">
        <v>1473</v>
      </c>
      <c r="C425" s="244" t="s">
        <v>256</v>
      </c>
      <c r="D425" s="245">
        <v>4521</v>
      </c>
      <c r="E425" s="244" t="s">
        <v>1335</v>
      </c>
      <c r="F425" s="244" t="s">
        <v>47</v>
      </c>
      <c r="G425" s="244" t="s">
        <v>250</v>
      </c>
      <c r="H425" s="244" t="s">
        <v>48</v>
      </c>
      <c r="I425" s="244" t="s">
        <v>55</v>
      </c>
      <c r="J425" s="244" t="s">
        <v>56</v>
      </c>
      <c r="K425" s="244" t="s">
        <v>382</v>
      </c>
      <c r="L425" s="244" t="s">
        <v>41</v>
      </c>
      <c r="M425" s="246">
        <v>353.5</v>
      </c>
    </row>
    <row r="426" spans="1:13" ht="13.5" x14ac:dyDescent="0.25">
      <c r="A426" s="241" t="s">
        <v>1395</v>
      </c>
      <c r="B426" s="241" t="s">
        <v>1337</v>
      </c>
      <c r="C426" s="241" t="s">
        <v>256</v>
      </c>
      <c r="D426" s="242">
        <v>4521</v>
      </c>
      <c r="E426" s="241" t="s">
        <v>1335</v>
      </c>
      <c r="F426" s="241" t="s">
        <v>47</v>
      </c>
      <c r="G426" s="241" t="s">
        <v>250</v>
      </c>
      <c r="H426" s="241" t="s">
        <v>48</v>
      </c>
      <c r="I426" s="241" t="s">
        <v>55</v>
      </c>
      <c r="J426" s="241" t="s">
        <v>56</v>
      </c>
      <c r="K426" s="241" t="s">
        <v>15</v>
      </c>
      <c r="L426" s="241" t="s">
        <v>41</v>
      </c>
      <c r="M426" s="243">
        <v>74.900000000000006</v>
      </c>
    </row>
    <row r="427" spans="1:13" ht="13.5" x14ac:dyDescent="0.25">
      <c r="A427" s="241" t="s">
        <v>1400</v>
      </c>
      <c r="B427" s="241" t="s">
        <v>1347</v>
      </c>
      <c r="C427" s="241" t="s">
        <v>256</v>
      </c>
      <c r="D427" s="242">
        <v>4521</v>
      </c>
      <c r="E427" s="241" t="s">
        <v>1335</v>
      </c>
      <c r="F427" s="241" t="s">
        <v>47</v>
      </c>
      <c r="G427" s="241" t="s">
        <v>250</v>
      </c>
      <c r="H427" s="241" t="s">
        <v>48</v>
      </c>
      <c r="I427" s="241" t="s">
        <v>55</v>
      </c>
      <c r="J427" s="241" t="s">
        <v>56</v>
      </c>
      <c r="K427" s="241" t="s">
        <v>209</v>
      </c>
      <c r="L427" s="241" t="s">
        <v>41</v>
      </c>
      <c r="M427" s="243">
        <v>320.89999999999998</v>
      </c>
    </row>
    <row r="428" spans="1:13" ht="13.5" x14ac:dyDescent="0.25">
      <c r="A428" s="241" t="s">
        <v>1402</v>
      </c>
      <c r="B428" s="241" t="s">
        <v>1351</v>
      </c>
      <c r="C428" s="241" t="s">
        <v>256</v>
      </c>
      <c r="D428" s="242">
        <v>4521</v>
      </c>
      <c r="E428" s="241" t="s">
        <v>1335</v>
      </c>
      <c r="F428" s="241" t="s">
        <v>47</v>
      </c>
      <c r="G428" s="241" t="s">
        <v>250</v>
      </c>
      <c r="H428" s="241" t="s">
        <v>48</v>
      </c>
      <c r="I428" s="241" t="s">
        <v>55</v>
      </c>
      <c r="J428" s="241" t="s">
        <v>56</v>
      </c>
      <c r="K428" s="241" t="s">
        <v>208</v>
      </c>
      <c r="L428" s="241" t="s">
        <v>41</v>
      </c>
      <c r="M428" s="243">
        <v>534.9</v>
      </c>
    </row>
    <row r="429" spans="1:13" ht="13.5" x14ac:dyDescent="0.25">
      <c r="A429" s="241" t="s">
        <v>1403</v>
      </c>
      <c r="B429" s="241" t="s">
        <v>1353</v>
      </c>
      <c r="C429" s="241" t="s">
        <v>256</v>
      </c>
      <c r="D429" s="242">
        <v>4521</v>
      </c>
      <c r="E429" s="241" t="s">
        <v>1335</v>
      </c>
      <c r="F429" s="241" t="s">
        <v>47</v>
      </c>
      <c r="G429" s="241" t="s">
        <v>250</v>
      </c>
      <c r="H429" s="241" t="s">
        <v>48</v>
      </c>
      <c r="I429" s="241" t="s">
        <v>55</v>
      </c>
      <c r="J429" s="241" t="s">
        <v>56</v>
      </c>
      <c r="K429" s="241" t="s">
        <v>222</v>
      </c>
      <c r="L429" s="241" t="s">
        <v>41</v>
      </c>
      <c r="M429" s="243">
        <v>267.39999999999998</v>
      </c>
    </row>
    <row r="430" spans="1:13" ht="13.5" x14ac:dyDescent="0.25">
      <c r="A430" s="241" t="s">
        <v>1406</v>
      </c>
      <c r="B430" s="241" t="s">
        <v>1339</v>
      </c>
      <c r="C430" s="241" t="s">
        <v>256</v>
      </c>
      <c r="D430" s="242">
        <v>4521</v>
      </c>
      <c r="E430" s="241" t="s">
        <v>1335</v>
      </c>
      <c r="F430" s="241" t="s">
        <v>47</v>
      </c>
      <c r="G430" s="241" t="s">
        <v>250</v>
      </c>
      <c r="H430" s="241" t="s">
        <v>48</v>
      </c>
      <c r="I430" s="241" t="s">
        <v>57</v>
      </c>
      <c r="J430" s="241" t="s">
        <v>58</v>
      </c>
      <c r="K430" s="241" t="s">
        <v>210</v>
      </c>
      <c r="L430" s="241" t="s">
        <v>43</v>
      </c>
      <c r="M430" s="243">
        <v>160.1</v>
      </c>
    </row>
    <row r="431" spans="1:13" ht="13.5" x14ac:dyDescent="0.25">
      <c r="A431" s="244" t="s">
        <v>1484</v>
      </c>
      <c r="B431" s="244" t="s">
        <v>1471</v>
      </c>
      <c r="C431" s="244" t="s">
        <v>256</v>
      </c>
      <c r="D431" s="245">
        <v>4521</v>
      </c>
      <c r="E431" s="244" t="s">
        <v>1335</v>
      </c>
      <c r="F431" s="244" t="s">
        <v>47</v>
      </c>
      <c r="G431" s="244" t="s">
        <v>250</v>
      </c>
      <c r="H431" s="244" t="s">
        <v>48</v>
      </c>
      <c r="I431" s="244" t="s">
        <v>57</v>
      </c>
      <c r="J431" s="244" t="s">
        <v>58</v>
      </c>
      <c r="K431" s="244" t="s">
        <v>382</v>
      </c>
      <c r="L431" s="244" t="s">
        <v>43</v>
      </c>
      <c r="M431" s="246">
        <v>496</v>
      </c>
    </row>
    <row r="432" spans="1:13" ht="13.5" x14ac:dyDescent="0.25">
      <c r="A432" s="241" t="s">
        <v>1408</v>
      </c>
      <c r="B432" s="241" t="s">
        <v>1343</v>
      </c>
      <c r="C432" s="241" t="s">
        <v>256</v>
      </c>
      <c r="D432" s="242">
        <v>4521</v>
      </c>
      <c r="E432" s="241" t="s">
        <v>1335</v>
      </c>
      <c r="F432" s="241" t="s">
        <v>47</v>
      </c>
      <c r="G432" s="241" t="s">
        <v>250</v>
      </c>
      <c r="H432" s="241" t="s">
        <v>48</v>
      </c>
      <c r="I432" s="241" t="s">
        <v>57</v>
      </c>
      <c r="J432" s="241" t="s">
        <v>58</v>
      </c>
      <c r="K432" s="241" t="s">
        <v>15</v>
      </c>
      <c r="L432" s="241" t="s">
        <v>43</v>
      </c>
      <c r="M432" s="243">
        <v>112.1</v>
      </c>
    </row>
    <row r="433" spans="1:13" ht="13.5" x14ac:dyDescent="0.25">
      <c r="A433" s="241" t="s">
        <v>1404</v>
      </c>
      <c r="B433" s="241" t="s">
        <v>1334</v>
      </c>
      <c r="C433" s="241" t="s">
        <v>256</v>
      </c>
      <c r="D433" s="242">
        <v>4521</v>
      </c>
      <c r="E433" s="241" t="s">
        <v>1335</v>
      </c>
      <c r="F433" s="241" t="s">
        <v>47</v>
      </c>
      <c r="G433" s="241" t="s">
        <v>250</v>
      </c>
      <c r="H433" s="241" t="s">
        <v>48</v>
      </c>
      <c r="I433" s="241" t="s">
        <v>57</v>
      </c>
      <c r="J433" s="241" t="s">
        <v>58</v>
      </c>
      <c r="K433" s="241" t="s">
        <v>209</v>
      </c>
      <c r="L433" s="241" t="s">
        <v>43</v>
      </c>
      <c r="M433" s="243">
        <v>500.3</v>
      </c>
    </row>
    <row r="434" spans="1:13" ht="13.5" x14ac:dyDescent="0.25">
      <c r="A434" s="241" t="s">
        <v>1411</v>
      </c>
      <c r="B434" s="241" t="s">
        <v>1349</v>
      </c>
      <c r="C434" s="241" t="s">
        <v>256</v>
      </c>
      <c r="D434" s="242">
        <v>4521</v>
      </c>
      <c r="E434" s="241" t="s">
        <v>1335</v>
      </c>
      <c r="F434" s="241" t="s">
        <v>47</v>
      </c>
      <c r="G434" s="241" t="s">
        <v>250</v>
      </c>
      <c r="H434" s="241" t="s">
        <v>48</v>
      </c>
      <c r="I434" s="241" t="s">
        <v>57</v>
      </c>
      <c r="J434" s="241" t="s">
        <v>58</v>
      </c>
      <c r="K434" s="241" t="s">
        <v>208</v>
      </c>
      <c r="L434" s="241" t="s">
        <v>43</v>
      </c>
      <c r="M434" s="243">
        <v>750.5</v>
      </c>
    </row>
    <row r="435" spans="1:13" ht="13.5" x14ac:dyDescent="0.25">
      <c r="A435" s="241" t="s">
        <v>1409</v>
      </c>
      <c r="B435" s="241" t="s">
        <v>1345</v>
      </c>
      <c r="C435" s="241" t="s">
        <v>256</v>
      </c>
      <c r="D435" s="242">
        <v>4521</v>
      </c>
      <c r="E435" s="241" t="s">
        <v>1335</v>
      </c>
      <c r="F435" s="241" t="s">
        <v>47</v>
      </c>
      <c r="G435" s="241" t="s">
        <v>250</v>
      </c>
      <c r="H435" s="241" t="s">
        <v>48</v>
      </c>
      <c r="I435" s="241" t="s">
        <v>57</v>
      </c>
      <c r="J435" s="241" t="s">
        <v>58</v>
      </c>
      <c r="K435" s="241" t="s">
        <v>222</v>
      </c>
      <c r="L435" s="241" t="s">
        <v>43</v>
      </c>
      <c r="M435" s="243">
        <v>400.3</v>
      </c>
    </row>
    <row r="436" spans="1:13" ht="13.5" x14ac:dyDescent="0.25">
      <c r="A436" s="241" t="s">
        <v>1407</v>
      </c>
      <c r="B436" s="241" t="s">
        <v>1341</v>
      </c>
      <c r="C436" s="241" t="s">
        <v>256</v>
      </c>
      <c r="D436" s="242">
        <v>4521</v>
      </c>
      <c r="E436" s="241" t="s">
        <v>1335</v>
      </c>
      <c r="F436" s="241" t="s">
        <v>47</v>
      </c>
      <c r="G436" s="241" t="s">
        <v>250</v>
      </c>
      <c r="H436" s="241" t="s">
        <v>48</v>
      </c>
      <c r="I436" s="241" t="s">
        <v>57</v>
      </c>
      <c r="J436" s="241" t="s">
        <v>58</v>
      </c>
      <c r="K436" s="241" t="s">
        <v>210</v>
      </c>
      <c r="L436" s="241" t="s">
        <v>41</v>
      </c>
      <c r="M436" s="243">
        <v>100.1</v>
      </c>
    </row>
    <row r="437" spans="1:13" ht="13.5" x14ac:dyDescent="0.25">
      <c r="A437" s="244" t="s">
        <v>1485</v>
      </c>
      <c r="B437" s="244" t="s">
        <v>1473</v>
      </c>
      <c r="C437" s="244" t="s">
        <v>256</v>
      </c>
      <c r="D437" s="245">
        <v>4521</v>
      </c>
      <c r="E437" s="244" t="s">
        <v>1335</v>
      </c>
      <c r="F437" s="244" t="s">
        <v>47</v>
      </c>
      <c r="G437" s="244" t="s">
        <v>250</v>
      </c>
      <c r="H437" s="244" t="s">
        <v>48</v>
      </c>
      <c r="I437" s="244" t="s">
        <v>57</v>
      </c>
      <c r="J437" s="244" t="s">
        <v>58</v>
      </c>
      <c r="K437" s="244" t="s">
        <v>382</v>
      </c>
      <c r="L437" s="244" t="s">
        <v>41</v>
      </c>
      <c r="M437" s="246">
        <v>330.7</v>
      </c>
    </row>
    <row r="438" spans="1:13" ht="13.5" x14ac:dyDescent="0.25">
      <c r="A438" s="241" t="s">
        <v>1405</v>
      </c>
      <c r="B438" s="241" t="s">
        <v>1337</v>
      </c>
      <c r="C438" s="241" t="s">
        <v>256</v>
      </c>
      <c r="D438" s="242">
        <v>4521</v>
      </c>
      <c r="E438" s="241" t="s">
        <v>1335</v>
      </c>
      <c r="F438" s="241" t="s">
        <v>47</v>
      </c>
      <c r="G438" s="241" t="s">
        <v>250</v>
      </c>
      <c r="H438" s="241" t="s">
        <v>48</v>
      </c>
      <c r="I438" s="241" t="s">
        <v>57</v>
      </c>
      <c r="J438" s="241" t="s">
        <v>58</v>
      </c>
      <c r="K438" s="241" t="s">
        <v>15</v>
      </c>
      <c r="L438" s="241" t="s">
        <v>41</v>
      </c>
      <c r="M438" s="243">
        <v>70</v>
      </c>
    </row>
    <row r="439" spans="1:13" ht="13.5" x14ac:dyDescent="0.25">
      <c r="A439" s="241" t="s">
        <v>1410</v>
      </c>
      <c r="B439" s="241" t="s">
        <v>1347</v>
      </c>
      <c r="C439" s="241" t="s">
        <v>256</v>
      </c>
      <c r="D439" s="242">
        <v>4521</v>
      </c>
      <c r="E439" s="241" t="s">
        <v>1335</v>
      </c>
      <c r="F439" s="241" t="s">
        <v>47</v>
      </c>
      <c r="G439" s="241" t="s">
        <v>250</v>
      </c>
      <c r="H439" s="241" t="s">
        <v>48</v>
      </c>
      <c r="I439" s="241" t="s">
        <v>57</v>
      </c>
      <c r="J439" s="241" t="s">
        <v>58</v>
      </c>
      <c r="K439" s="241" t="s">
        <v>209</v>
      </c>
      <c r="L439" s="241" t="s">
        <v>41</v>
      </c>
      <c r="M439" s="243">
        <v>300.2</v>
      </c>
    </row>
    <row r="440" spans="1:13" ht="13.5" x14ac:dyDescent="0.25">
      <c r="A440" s="241" t="s">
        <v>1412</v>
      </c>
      <c r="B440" s="241" t="s">
        <v>1351</v>
      </c>
      <c r="C440" s="241" t="s">
        <v>256</v>
      </c>
      <c r="D440" s="242">
        <v>4521</v>
      </c>
      <c r="E440" s="241" t="s">
        <v>1335</v>
      </c>
      <c r="F440" s="241" t="s">
        <v>47</v>
      </c>
      <c r="G440" s="241" t="s">
        <v>250</v>
      </c>
      <c r="H440" s="241" t="s">
        <v>48</v>
      </c>
      <c r="I440" s="241" t="s">
        <v>57</v>
      </c>
      <c r="J440" s="241" t="s">
        <v>58</v>
      </c>
      <c r="K440" s="241" t="s">
        <v>208</v>
      </c>
      <c r="L440" s="241" t="s">
        <v>41</v>
      </c>
      <c r="M440" s="243">
        <v>500.3</v>
      </c>
    </row>
    <row r="441" spans="1:13" ht="13.5" x14ac:dyDescent="0.25">
      <c r="A441" s="241" t="s">
        <v>1413</v>
      </c>
      <c r="B441" s="241" t="s">
        <v>1353</v>
      </c>
      <c r="C441" s="241" t="s">
        <v>256</v>
      </c>
      <c r="D441" s="242">
        <v>4521</v>
      </c>
      <c r="E441" s="241" t="s">
        <v>1335</v>
      </c>
      <c r="F441" s="241" t="s">
        <v>47</v>
      </c>
      <c r="G441" s="241" t="s">
        <v>250</v>
      </c>
      <c r="H441" s="241" t="s">
        <v>48</v>
      </c>
      <c r="I441" s="241" t="s">
        <v>57</v>
      </c>
      <c r="J441" s="241" t="s">
        <v>58</v>
      </c>
      <c r="K441" s="241" t="s">
        <v>222</v>
      </c>
      <c r="L441" s="241" t="s">
        <v>41</v>
      </c>
      <c r="M441" s="243">
        <v>250.2</v>
      </c>
    </row>
    <row r="442" spans="1:13" ht="13.5" x14ac:dyDescent="0.25">
      <c r="A442" s="241" t="s">
        <v>1416</v>
      </c>
      <c r="B442" s="241" t="s">
        <v>1339</v>
      </c>
      <c r="C442" s="241" t="s">
        <v>256</v>
      </c>
      <c r="D442" s="242">
        <v>4521</v>
      </c>
      <c r="E442" s="241" t="s">
        <v>1335</v>
      </c>
      <c r="F442" s="241" t="s">
        <v>47</v>
      </c>
      <c r="G442" s="241" t="s">
        <v>250</v>
      </c>
      <c r="H442" s="241" t="s">
        <v>48</v>
      </c>
      <c r="I442" s="241" t="s">
        <v>231</v>
      </c>
      <c r="J442" s="241" t="s">
        <v>64</v>
      </c>
      <c r="K442" s="241" t="s">
        <v>210</v>
      </c>
      <c r="L442" s="241" t="s">
        <v>43</v>
      </c>
      <c r="M442" s="243">
        <v>149.80000000000001</v>
      </c>
    </row>
    <row r="443" spans="1:13" ht="13.5" x14ac:dyDescent="0.25">
      <c r="A443" s="244" t="s">
        <v>1486</v>
      </c>
      <c r="B443" s="244" t="s">
        <v>1471</v>
      </c>
      <c r="C443" s="244" t="s">
        <v>256</v>
      </c>
      <c r="D443" s="245">
        <v>4521</v>
      </c>
      <c r="E443" s="244" t="s">
        <v>1335</v>
      </c>
      <c r="F443" s="244" t="s">
        <v>47</v>
      </c>
      <c r="G443" s="244" t="s">
        <v>250</v>
      </c>
      <c r="H443" s="244" t="s">
        <v>48</v>
      </c>
      <c r="I443" s="244" t="s">
        <v>231</v>
      </c>
      <c r="J443" s="244" t="s">
        <v>64</v>
      </c>
      <c r="K443" s="244" t="s">
        <v>382</v>
      </c>
      <c r="L443" s="244" t="s">
        <v>43</v>
      </c>
      <c r="M443" s="246">
        <v>464.2</v>
      </c>
    </row>
    <row r="444" spans="1:13" ht="13.5" x14ac:dyDescent="0.25">
      <c r="A444" s="241" t="s">
        <v>1418</v>
      </c>
      <c r="B444" s="241" t="s">
        <v>1343</v>
      </c>
      <c r="C444" s="241" t="s">
        <v>256</v>
      </c>
      <c r="D444" s="242">
        <v>4521</v>
      </c>
      <c r="E444" s="241" t="s">
        <v>1335</v>
      </c>
      <c r="F444" s="241" t="s">
        <v>47</v>
      </c>
      <c r="G444" s="241" t="s">
        <v>250</v>
      </c>
      <c r="H444" s="241" t="s">
        <v>48</v>
      </c>
      <c r="I444" s="241" t="s">
        <v>231</v>
      </c>
      <c r="J444" s="241" t="s">
        <v>64</v>
      </c>
      <c r="K444" s="241" t="s">
        <v>15</v>
      </c>
      <c r="L444" s="241" t="s">
        <v>43</v>
      </c>
      <c r="M444" s="243">
        <v>104.9</v>
      </c>
    </row>
    <row r="445" spans="1:13" ht="13.5" x14ac:dyDescent="0.25">
      <c r="A445" s="241" t="s">
        <v>1414</v>
      </c>
      <c r="B445" s="241" t="s">
        <v>1334</v>
      </c>
      <c r="C445" s="241" t="s">
        <v>256</v>
      </c>
      <c r="D445" s="242">
        <v>4521</v>
      </c>
      <c r="E445" s="241" t="s">
        <v>1335</v>
      </c>
      <c r="F445" s="241" t="s">
        <v>47</v>
      </c>
      <c r="G445" s="241" t="s">
        <v>250</v>
      </c>
      <c r="H445" s="241" t="s">
        <v>48</v>
      </c>
      <c r="I445" s="241" t="s">
        <v>231</v>
      </c>
      <c r="J445" s="241" t="s">
        <v>64</v>
      </c>
      <c r="K445" s="241" t="s">
        <v>209</v>
      </c>
      <c r="L445" s="241" t="s">
        <v>43</v>
      </c>
      <c r="M445" s="243">
        <v>468.3</v>
      </c>
    </row>
    <row r="446" spans="1:13" ht="13.5" x14ac:dyDescent="0.25">
      <c r="A446" s="241" t="s">
        <v>1421</v>
      </c>
      <c r="B446" s="241" t="s">
        <v>1349</v>
      </c>
      <c r="C446" s="241" t="s">
        <v>256</v>
      </c>
      <c r="D446" s="242">
        <v>4521</v>
      </c>
      <c r="E446" s="241" t="s">
        <v>1335</v>
      </c>
      <c r="F446" s="241" t="s">
        <v>47</v>
      </c>
      <c r="G446" s="241" t="s">
        <v>250</v>
      </c>
      <c r="H446" s="241" t="s">
        <v>48</v>
      </c>
      <c r="I446" s="241" t="s">
        <v>231</v>
      </c>
      <c r="J446" s="241" t="s">
        <v>64</v>
      </c>
      <c r="K446" s="241" t="s">
        <v>208</v>
      </c>
      <c r="L446" s="241" t="s">
        <v>43</v>
      </c>
      <c r="M446" s="243">
        <v>702.4</v>
      </c>
    </row>
    <row r="447" spans="1:13" ht="13.5" x14ac:dyDescent="0.25">
      <c r="A447" s="241" t="s">
        <v>1419</v>
      </c>
      <c r="B447" s="241" t="s">
        <v>1345</v>
      </c>
      <c r="C447" s="241" t="s">
        <v>256</v>
      </c>
      <c r="D447" s="242">
        <v>4521</v>
      </c>
      <c r="E447" s="241" t="s">
        <v>1335</v>
      </c>
      <c r="F447" s="241" t="s">
        <v>47</v>
      </c>
      <c r="G447" s="241" t="s">
        <v>250</v>
      </c>
      <c r="H447" s="241" t="s">
        <v>48</v>
      </c>
      <c r="I447" s="241" t="s">
        <v>231</v>
      </c>
      <c r="J447" s="241" t="s">
        <v>64</v>
      </c>
      <c r="K447" s="241" t="s">
        <v>222</v>
      </c>
      <c r="L447" s="241" t="s">
        <v>43</v>
      </c>
      <c r="M447" s="243">
        <v>374.6</v>
      </c>
    </row>
    <row r="448" spans="1:13" ht="13.5" x14ac:dyDescent="0.25">
      <c r="A448" s="241" t="s">
        <v>1417</v>
      </c>
      <c r="B448" s="241" t="s">
        <v>1341</v>
      </c>
      <c r="C448" s="241" t="s">
        <v>256</v>
      </c>
      <c r="D448" s="242">
        <v>4521</v>
      </c>
      <c r="E448" s="241" t="s">
        <v>1335</v>
      </c>
      <c r="F448" s="241" t="s">
        <v>47</v>
      </c>
      <c r="G448" s="241" t="s">
        <v>250</v>
      </c>
      <c r="H448" s="241" t="s">
        <v>48</v>
      </c>
      <c r="I448" s="241" t="s">
        <v>231</v>
      </c>
      <c r="J448" s="241" t="s">
        <v>64</v>
      </c>
      <c r="K448" s="241" t="s">
        <v>210</v>
      </c>
      <c r="L448" s="241" t="s">
        <v>41</v>
      </c>
      <c r="M448" s="243">
        <v>93.7</v>
      </c>
    </row>
    <row r="449" spans="1:13" ht="13.5" x14ac:dyDescent="0.25">
      <c r="A449" s="244" t="s">
        <v>1487</v>
      </c>
      <c r="B449" s="244" t="s">
        <v>1473</v>
      </c>
      <c r="C449" s="244" t="s">
        <v>256</v>
      </c>
      <c r="D449" s="245">
        <v>4521</v>
      </c>
      <c r="E449" s="244" t="s">
        <v>1335</v>
      </c>
      <c r="F449" s="244" t="s">
        <v>47</v>
      </c>
      <c r="G449" s="244" t="s">
        <v>250</v>
      </c>
      <c r="H449" s="244" t="s">
        <v>48</v>
      </c>
      <c r="I449" s="244" t="s">
        <v>231</v>
      </c>
      <c r="J449" s="244" t="s">
        <v>64</v>
      </c>
      <c r="K449" s="244" t="s">
        <v>382</v>
      </c>
      <c r="L449" s="244" t="s">
        <v>41</v>
      </c>
      <c r="M449" s="246">
        <v>309.5</v>
      </c>
    </row>
    <row r="450" spans="1:13" ht="13.5" x14ac:dyDescent="0.25">
      <c r="A450" s="241" t="s">
        <v>1415</v>
      </c>
      <c r="B450" s="241" t="s">
        <v>1337</v>
      </c>
      <c r="C450" s="241" t="s">
        <v>256</v>
      </c>
      <c r="D450" s="242">
        <v>4521</v>
      </c>
      <c r="E450" s="241" t="s">
        <v>1335</v>
      </c>
      <c r="F450" s="241" t="s">
        <v>47</v>
      </c>
      <c r="G450" s="241" t="s">
        <v>250</v>
      </c>
      <c r="H450" s="241" t="s">
        <v>48</v>
      </c>
      <c r="I450" s="241" t="s">
        <v>231</v>
      </c>
      <c r="J450" s="241" t="s">
        <v>64</v>
      </c>
      <c r="K450" s="241" t="s">
        <v>15</v>
      </c>
      <c r="L450" s="241" t="s">
        <v>41</v>
      </c>
      <c r="M450" s="243">
        <v>65.599999999999994</v>
      </c>
    </row>
    <row r="451" spans="1:13" ht="13.5" x14ac:dyDescent="0.25">
      <c r="A451" s="241" t="s">
        <v>1420</v>
      </c>
      <c r="B451" s="241" t="s">
        <v>1347</v>
      </c>
      <c r="C451" s="241" t="s">
        <v>256</v>
      </c>
      <c r="D451" s="242">
        <v>4521</v>
      </c>
      <c r="E451" s="241" t="s">
        <v>1335</v>
      </c>
      <c r="F451" s="241" t="s">
        <v>47</v>
      </c>
      <c r="G451" s="241" t="s">
        <v>250</v>
      </c>
      <c r="H451" s="241" t="s">
        <v>48</v>
      </c>
      <c r="I451" s="241" t="s">
        <v>231</v>
      </c>
      <c r="J451" s="241" t="s">
        <v>64</v>
      </c>
      <c r="K451" s="241" t="s">
        <v>209</v>
      </c>
      <c r="L451" s="241" t="s">
        <v>41</v>
      </c>
      <c r="M451" s="243">
        <v>281</v>
      </c>
    </row>
    <row r="452" spans="1:13" ht="13.5" x14ac:dyDescent="0.25">
      <c r="A452" s="241" t="s">
        <v>1422</v>
      </c>
      <c r="B452" s="241" t="s">
        <v>1351</v>
      </c>
      <c r="C452" s="241" t="s">
        <v>256</v>
      </c>
      <c r="D452" s="242">
        <v>4521</v>
      </c>
      <c r="E452" s="241" t="s">
        <v>1335</v>
      </c>
      <c r="F452" s="241" t="s">
        <v>47</v>
      </c>
      <c r="G452" s="241" t="s">
        <v>250</v>
      </c>
      <c r="H452" s="241" t="s">
        <v>48</v>
      </c>
      <c r="I452" s="241" t="s">
        <v>231</v>
      </c>
      <c r="J452" s="241" t="s">
        <v>64</v>
      </c>
      <c r="K452" s="241" t="s">
        <v>208</v>
      </c>
      <c r="L452" s="241" t="s">
        <v>41</v>
      </c>
      <c r="M452" s="243">
        <v>468.3</v>
      </c>
    </row>
    <row r="453" spans="1:13" ht="13.5" x14ac:dyDescent="0.25">
      <c r="A453" s="241" t="s">
        <v>1423</v>
      </c>
      <c r="B453" s="241" t="s">
        <v>1353</v>
      </c>
      <c r="C453" s="241" t="s">
        <v>256</v>
      </c>
      <c r="D453" s="242">
        <v>4521</v>
      </c>
      <c r="E453" s="241" t="s">
        <v>1335</v>
      </c>
      <c r="F453" s="241" t="s">
        <v>47</v>
      </c>
      <c r="G453" s="241" t="s">
        <v>250</v>
      </c>
      <c r="H453" s="241" t="s">
        <v>48</v>
      </c>
      <c r="I453" s="241" t="s">
        <v>231</v>
      </c>
      <c r="J453" s="241" t="s">
        <v>64</v>
      </c>
      <c r="K453" s="241" t="s">
        <v>222</v>
      </c>
      <c r="L453" s="241" t="s">
        <v>41</v>
      </c>
      <c r="M453" s="243">
        <v>234.1</v>
      </c>
    </row>
    <row r="454" spans="1:13" ht="13.5" x14ac:dyDescent="0.25">
      <c r="A454" s="241" t="s">
        <v>585</v>
      </c>
      <c r="B454" s="241" t="s">
        <v>586</v>
      </c>
      <c r="C454" s="241" t="s">
        <v>256</v>
      </c>
      <c r="D454" s="242">
        <v>4571</v>
      </c>
      <c r="E454" s="241" t="s">
        <v>578</v>
      </c>
      <c r="F454" s="241" t="s">
        <v>181</v>
      </c>
      <c r="G454" s="241" t="s">
        <v>250</v>
      </c>
      <c r="H454" s="241" t="s">
        <v>48</v>
      </c>
      <c r="I454" s="241" t="s">
        <v>49</v>
      </c>
      <c r="J454" s="241" t="s">
        <v>182</v>
      </c>
      <c r="K454" s="241" t="s">
        <v>210</v>
      </c>
      <c r="L454" s="241" t="s">
        <v>43</v>
      </c>
      <c r="M454" s="243">
        <v>121</v>
      </c>
    </row>
    <row r="455" spans="1:13" ht="13.5" x14ac:dyDescent="0.25">
      <c r="A455" s="241" t="s">
        <v>581</v>
      </c>
      <c r="B455" s="241" t="s">
        <v>582</v>
      </c>
      <c r="C455" s="241" t="s">
        <v>256</v>
      </c>
      <c r="D455" s="242">
        <v>4571</v>
      </c>
      <c r="E455" s="241" t="s">
        <v>578</v>
      </c>
      <c r="F455" s="241" t="s">
        <v>181</v>
      </c>
      <c r="G455" s="241" t="s">
        <v>250</v>
      </c>
      <c r="H455" s="241" t="s">
        <v>48</v>
      </c>
      <c r="I455" s="241" t="s">
        <v>49</v>
      </c>
      <c r="J455" s="241" t="s">
        <v>182</v>
      </c>
      <c r="K455" s="241" t="s">
        <v>15</v>
      </c>
      <c r="L455" s="241" t="s">
        <v>43</v>
      </c>
      <c r="M455" s="243">
        <v>84.7</v>
      </c>
    </row>
    <row r="456" spans="1:13" ht="13.5" x14ac:dyDescent="0.25">
      <c r="A456" s="241" t="s">
        <v>579</v>
      </c>
      <c r="B456" s="241" t="s">
        <v>580</v>
      </c>
      <c r="C456" s="241" t="s">
        <v>256</v>
      </c>
      <c r="D456" s="242">
        <v>4571</v>
      </c>
      <c r="E456" s="241" t="s">
        <v>578</v>
      </c>
      <c r="F456" s="241" t="s">
        <v>181</v>
      </c>
      <c r="G456" s="241" t="s">
        <v>250</v>
      </c>
      <c r="H456" s="241" t="s">
        <v>48</v>
      </c>
      <c r="I456" s="241" t="s">
        <v>49</v>
      </c>
      <c r="J456" s="241" t="s">
        <v>182</v>
      </c>
      <c r="K456" s="241" t="s">
        <v>209</v>
      </c>
      <c r="L456" s="241" t="s">
        <v>43</v>
      </c>
      <c r="M456" s="243">
        <v>378</v>
      </c>
    </row>
    <row r="457" spans="1:13" ht="13.5" x14ac:dyDescent="0.25">
      <c r="A457" s="241" t="s">
        <v>593</v>
      </c>
      <c r="B457" s="241" t="s">
        <v>594</v>
      </c>
      <c r="C457" s="241" t="s">
        <v>256</v>
      </c>
      <c r="D457" s="242">
        <v>4571</v>
      </c>
      <c r="E457" s="241" t="s">
        <v>578</v>
      </c>
      <c r="F457" s="241" t="s">
        <v>181</v>
      </c>
      <c r="G457" s="241" t="s">
        <v>250</v>
      </c>
      <c r="H457" s="241" t="s">
        <v>48</v>
      </c>
      <c r="I457" s="241" t="s">
        <v>49</v>
      </c>
      <c r="J457" s="241" t="s">
        <v>182</v>
      </c>
      <c r="K457" s="241" t="s">
        <v>208</v>
      </c>
      <c r="L457" s="241" t="s">
        <v>43</v>
      </c>
      <c r="M457" s="243">
        <v>567</v>
      </c>
    </row>
    <row r="458" spans="1:13" ht="13.5" x14ac:dyDescent="0.25">
      <c r="A458" s="241" t="s">
        <v>576</v>
      </c>
      <c r="B458" s="241" t="s">
        <v>577</v>
      </c>
      <c r="C458" s="241" t="s">
        <v>256</v>
      </c>
      <c r="D458" s="242">
        <v>4571</v>
      </c>
      <c r="E458" s="241" t="s">
        <v>578</v>
      </c>
      <c r="F458" s="241" t="s">
        <v>181</v>
      </c>
      <c r="G458" s="241" t="s">
        <v>250</v>
      </c>
      <c r="H458" s="241" t="s">
        <v>48</v>
      </c>
      <c r="I458" s="241" t="s">
        <v>49</v>
      </c>
      <c r="J458" s="241" t="s">
        <v>182</v>
      </c>
      <c r="K458" s="241" t="s">
        <v>222</v>
      </c>
      <c r="L458" s="241" t="s">
        <v>43</v>
      </c>
      <c r="M458" s="243">
        <v>302.39999999999998</v>
      </c>
    </row>
    <row r="459" spans="1:13" ht="13.5" x14ac:dyDescent="0.25">
      <c r="A459" s="241" t="s">
        <v>587</v>
      </c>
      <c r="B459" s="241" t="s">
        <v>588</v>
      </c>
      <c r="C459" s="241" t="s">
        <v>256</v>
      </c>
      <c r="D459" s="242">
        <v>4571</v>
      </c>
      <c r="E459" s="241" t="s">
        <v>578</v>
      </c>
      <c r="F459" s="241" t="s">
        <v>181</v>
      </c>
      <c r="G459" s="241" t="s">
        <v>250</v>
      </c>
      <c r="H459" s="241" t="s">
        <v>48</v>
      </c>
      <c r="I459" s="241" t="s">
        <v>49</v>
      </c>
      <c r="J459" s="241" t="s">
        <v>182</v>
      </c>
      <c r="K459" s="241" t="s">
        <v>210</v>
      </c>
      <c r="L459" s="241" t="s">
        <v>41</v>
      </c>
      <c r="M459" s="243">
        <v>75.599999999999994</v>
      </c>
    </row>
    <row r="460" spans="1:13" ht="13.5" x14ac:dyDescent="0.25">
      <c r="A460" s="241" t="s">
        <v>583</v>
      </c>
      <c r="B460" s="241" t="s">
        <v>584</v>
      </c>
      <c r="C460" s="241" t="s">
        <v>256</v>
      </c>
      <c r="D460" s="242">
        <v>4571</v>
      </c>
      <c r="E460" s="241" t="s">
        <v>578</v>
      </c>
      <c r="F460" s="241" t="s">
        <v>181</v>
      </c>
      <c r="G460" s="241" t="s">
        <v>250</v>
      </c>
      <c r="H460" s="241" t="s">
        <v>48</v>
      </c>
      <c r="I460" s="241" t="s">
        <v>49</v>
      </c>
      <c r="J460" s="241" t="s">
        <v>182</v>
      </c>
      <c r="K460" s="241" t="s">
        <v>15</v>
      </c>
      <c r="L460" s="241" t="s">
        <v>41</v>
      </c>
      <c r="M460" s="243">
        <v>52.9</v>
      </c>
    </row>
    <row r="461" spans="1:13" ht="13.5" x14ac:dyDescent="0.25">
      <c r="A461" s="241" t="s">
        <v>591</v>
      </c>
      <c r="B461" s="241" t="s">
        <v>592</v>
      </c>
      <c r="C461" s="241" t="s">
        <v>256</v>
      </c>
      <c r="D461" s="242">
        <v>4571</v>
      </c>
      <c r="E461" s="241" t="s">
        <v>578</v>
      </c>
      <c r="F461" s="241" t="s">
        <v>181</v>
      </c>
      <c r="G461" s="241" t="s">
        <v>250</v>
      </c>
      <c r="H461" s="241" t="s">
        <v>48</v>
      </c>
      <c r="I461" s="241" t="s">
        <v>49</v>
      </c>
      <c r="J461" s="241" t="s">
        <v>182</v>
      </c>
      <c r="K461" s="241" t="s">
        <v>209</v>
      </c>
      <c r="L461" s="241" t="s">
        <v>41</v>
      </c>
      <c r="M461" s="243">
        <v>226.8</v>
      </c>
    </row>
    <row r="462" spans="1:13" ht="13.5" x14ac:dyDescent="0.25">
      <c r="A462" s="241" t="s">
        <v>595</v>
      </c>
      <c r="B462" s="241" t="s">
        <v>596</v>
      </c>
      <c r="C462" s="241" t="s">
        <v>256</v>
      </c>
      <c r="D462" s="242">
        <v>4571</v>
      </c>
      <c r="E462" s="241" t="s">
        <v>578</v>
      </c>
      <c r="F462" s="241" t="s">
        <v>181</v>
      </c>
      <c r="G462" s="241" t="s">
        <v>250</v>
      </c>
      <c r="H462" s="241" t="s">
        <v>48</v>
      </c>
      <c r="I462" s="241" t="s">
        <v>49</v>
      </c>
      <c r="J462" s="241" t="s">
        <v>182</v>
      </c>
      <c r="K462" s="241" t="s">
        <v>208</v>
      </c>
      <c r="L462" s="241" t="s">
        <v>41</v>
      </c>
      <c r="M462" s="243">
        <v>378</v>
      </c>
    </row>
    <row r="463" spans="1:13" ht="13.5" x14ac:dyDescent="0.25">
      <c r="A463" s="241" t="s">
        <v>589</v>
      </c>
      <c r="B463" s="241" t="s">
        <v>590</v>
      </c>
      <c r="C463" s="241" t="s">
        <v>256</v>
      </c>
      <c r="D463" s="242">
        <v>4571</v>
      </c>
      <c r="E463" s="241" t="s">
        <v>578</v>
      </c>
      <c r="F463" s="241" t="s">
        <v>181</v>
      </c>
      <c r="G463" s="241" t="s">
        <v>250</v>
      </c>
      <c r="H463" s="241" t="s">
        <v>48</v>
      </c>
      <c r="I463" s="241" t="s">
        <v>49</v>
      </c>
      <c r="J463" s="241" t="s">
        <v>182</v>
      </c>
      <c r="K463" s="241" t="s">
        <v>222</v>
      </c>
      <c r="L463" s="241" t="s">
        <v>41</v>
      </c>
      <c r="M463" s="243">
        <v>189</v>
      </c>
    </row>
    <row r="464" spans="1:13" ht="13.5" x14ac:dyDescent="0.25">
      <c r="A464" s="241" t="s">
        <v>611</v>
      </c>
      <c r="B464" s="241" t="s">
        <v>586</v>
      </c>
      <c r="C464" s="241" t="s">
        <v>256</v>
      </c>
      <c r="D464" s="242">
        <v>4571</v>
      </c>
      <c r="E464" s="241" t="s">
        <v>578</v>
      </c>
      <c r="F464" s="241" t="s">
        <v>181</v>
      </c>
      <c r="G464" s="241" t="s">
        <v>250</v>
      </c>
      <c r="H464" s="241" t="s">
        <v>48</v>
      </c>
      <c r="I464" s="241" t="s">
        <v>227</v>
      </c>
      <c r="J464" s="241" t="s">
        <v>68</v>
      </c>
      <c r="K464" s="241" t="s">
        <v>210</v>
      </c>
      <c r="L464" s="241" t="s">
        <v>43</v>
      </c>
      <c r="M464" s="243">
        <v>108.6</v>
      </c>
    </row>
    <row r="465" spans="1:13" ht="13.5" x14ac:dyDescent="0.25">
      <c r="A465" s="241" t="s">
        <v>609</v>
      </c>
      <c r="B465" s="241" t="s">
        <v>582</v>
      </c>
      <c r="C465" s="241" t="s">
        <v>256</v>
      </c>
      <c r="D465" s="242">
        <v>4571</v>
      </c>
      <c r="E465" s="241" t="s">
        <v>578</v>
      </c>
      <c r="F465" s="241" t="s">
        <v>181</v>
      </c>
      <c r="G465" s="241" t="s">
        <v>250</v>
      </c>
      <c r="H465" s="241" t="s">
        <v>48</v>
      </c>
      <c r="I465" s="241" t="s">
        <v>227</v>
      </c>
      <c r="J465" s="241" t="s">
        <v>68</v>
      </c>
      <c r="K465" s="241" t="s">
        <v>15</v>
      </c>
      <c r="L465" s="241" t="s">
        <v>43</v>
      </c>
      <c r="M465" s="243">
        <v>76</v>
      </c>
    </row>
    <row r="466" spans="1:13" ht="13.5" x14ac:dyDescent="0.25">
      <c r="A466" s="241" t="s">
        <v>608</v>
      </c>
      <c r="B466" s="241" t="s">
        <v>580</v>
      </c>
      <c r="C466" s="241" t="s">
        <v>256</v>
      </c>
      <c r="D466" s="242">
        <v>4571</v>
      </c>
      <c r="E466" s="241" t="s">
        <v>578</v>
      </c>
      <c r="F466" s="241" t="s">
        <v>181</v>
      </c>
      <c r="G466" s="241" t="s">
        <v>250</v>
      </c>
      <c r="H466" s="241" t="s">
        <v>48</v>
      </c>
      <c r="I466" s="241" t="s">
        <v>227</v>
      </c>
      <c r="J466" s="241" t="s">
        <v>68</v>
      </c>
      <c r="K466" s="241" t="s">
        <v>209</v>
      </c>
      <c r="L466" s="241" t="s">
        <v>43</v>
      </c>
      <c r="M466" s="243">
        <v>339.4</v>
      </c>
    </row>
    <row r="467" spans="1:13" ht="13.5" x14ac:dyDescent="0.25">
      <c r="A467" s="241" t="s">
        <v>615</v>
      </c>
      <c r="B467" s="241" t="s">
        <v>594</v>
      </c>
      <c r="C467" s="241" t="s">
        <v>256</v>
      </c>
      <c r="D467" s="242">
        <v>4571</v>
      </c>
      <c r="E467" s="241" t="s">
        <v>578</v>
      </c>
      <c r="F467" s="241" t="s">
        <v>181</v>
      </c>
      <c r="G467" s="241" t="s">
        <v>250</v>
      </c>
      <c r="H467" s="241" t="s">
        <v>48</v>
      </c>
      <c r="I467" s="241" t="s">
        <v>227</v>
      </c>
      <c r="J467" s="241" t="s">
        <v>68</v>
      </c>
      <c r="K467" s="241" t="s">
        <v>208</v>
      </c>
      <c r="L467" s="241" t="s">
        <v>43</v>
      </c>
      <c r="M467" s="243">
        <v>509.2</v>
      </c>
    </row>
    <row r="468" spans="1:13" ht="13.5" x14ac:dyDescent="0.25">
      <c r="A468" s="241" t="s">
        <v>607</v>
      </c>
      <c r="B468" s="241" t="s">
        <v>577</v>
      </c>
      <c r="C468" s="241" t="s">
        <v>256</v>
      </c>
      <c r="D468" s="242">
        <v>4571</v>
      </c>
      <c r="E468" s="241" t="s">
        <v>578</v>
      </c>
      <c r="F468" s="241" t="s">
        <v>181</v>
      </c>
      <c r="G468" s="241" t="s">
        <v>250</v>
      </c>
      <c r="H468" s="241" t="s">
        <v>48</v>
      </c>
      <c r="I468" s="241" t="s">
        <v>227</v>
      </c>
      <c r="J468" s="241" t="s">
        <v>68</v>
      </c>
      <c r="K468" s="241" t="s">
        <v>222</v>
      </c>
      <c r="L468" s="241" t="s">
        <v>43</v>
      </c>
      <c r="M468" s="243">
        <v>271.60000000000002</v>
      </c>
    </row>
    <row r="469" spans="1:13" ht="13.5" x14ac:dyDescent="0.25">
      <c r="A469" s="241" t="s">
        <v>612</v>
      </c>
      <c r="B469" s="241" t="s">
        <v>588</v>
      </c>
      <c r="C469" s="241" t="s">
        <v>256</v>
      </c>
      <c r="D469" s="242">
        <v>4571</v>
      </c>
      <c r="E469" s="241" t="s">
        <v>578</v>
      </c>
      <c r="F469" s="241" t="s">
        <v>181</v>
      </c>
      <c r="G469" s="241" t="s">
        <v>250</v>
      </c>
      <c r="H469" s="241" t="s">
        <v>48</v>
      </c>
      <c r="I469" s="241" t="s">
        <v>227</v>
      </c>
      <c r="J469" s="241" t="s">
        <v>68</v>
      </c>
      <c r="K469" s="241" t="s">
        <v>210</v>
      </c>
      <c r="L469" s="241" t="s">
        <v>41</v>
      </c>
      <c r="M469" s="243">
        <v>67.900000000000006</v>
      </c>
    </row>
    <row r="470" spans="1:13" ht="13.5" x14ac:dyDescent="0.25">
      <c r="A470" s="241" t="s">
        <v>610</v>
      </c>
      <c r="B470" s="241" t="s">
        <v>584</v>
      </c>
      <c r="C470" s="241" t="s">
        <v>256</v>
      </c>
      <c r="D470" s="242">
        <v>4571</v>
      </c>
      <c r="E470" s="241" t="s">
        <v>578</v>
      </c>
      <c r="F470" s="241" t="s">
        <v>181</v>
      </c>
      <c r="G470" s="241" t="s">
        <v>250</v>
      </c>
      <c r="H470" s="241" t="s">
        <v>48</v>
      </c>
      <c r="I470" s="241" t="s">
        <v>227</v>
      </c>
      <c r="J470" s="241" t="s">
        <v>68</v>
      </c>
      <c r="K470" s="241" t="s">
        <v>15</v>
      </c>
      <c r="L470" s="241" t="s">
        <v>41</v>
      </c>
      <c r="M470" s="243">
        <v>47.5</v>
      </c>
    </row>
    <row r="471" spans="1:13" ht="13.5" x14ac:dyDescent="0.25">
      <c r="A471" s="241" t="s">
        <v>614</v>
      </c>
      <c r="B471" s="241" t="s">
        <v>592</v>
      </c>
      <c r="C471" s="241" t="s">
        <v>256</v>
      </c>
      <c r="D471" s="242">
        <v>4571</v>
      </c>
      <c r="E471" s="241" t="s">
        <v>578</v>
      </c>
      <c r="F471" s="241" t="s">
        <v>181</v>
      </c>
      <c r="G471" s="241" t="s">
        <v>250</v>
      </c>
      <c r="H471" s="241" t="s">
        <v>48</v>
      </c>
      <c r="I471" s="241" t="s">
        <v>227</v>
      </c>
      <c r="J471" s="241" t="s">
        <v>68</v>
      </c>
      <c r="K471" s="241" t="s">
        <v>209</v>
      </c>
      <c r="L471" s="241" t="s">
        <v>41</v>
      </c>
      <c r="M471" s="243">
        <v>203.7</v>
      </c>
    </row>
    <row r="472" spans="1:13" ht="13.5" x14ac:dyDescent="0.25">
      <c r="A472" s="241" t="s">
        <v>616</v>
      </c>
      <c r="B472" s="241" t="s">
        <v>596</v>
      </c>
      <c r="C472" s="241" t="s">
        <v>256</v>
      </c>
      <c r="D472" s="242">
        <v>4571</v>
      </c>
      <c r="E472" s="241" t="s">
        <v>578</v>
      </c>
      <c r="F472" s="241" t="s">
        <v>181</v>
      </c>
      <c r="G472" s="241" t="s">
        <v>250</v>
      </c>
      <c r="H472" s="241" t="s">
        <v>48</v>
      </c>
      <c r="I472" s="241" t="s">
        <v>227</v>
      </c>
      <c r="J472" s="241" t="s">
        <v>68</v>
      </c>
      <c r="K472" s="241" t="s">
        <v>208</v>
      </c>
      <c r="L472" s="241" t="s">
        <v>41</v>
      </c>
      <c r="M472" s="243">
        <v>339.4</v>
      </c>
    </row>
    <row r="473" spans="1:13" ht="13.5" x14ac:dyDescent="0.25">
      <c r="A473" s="241" t="s">
        <v>613</v>
      </c>
      <c r="B473" s="241" t="s">
        <v>590</v>
      </c>
      <c r="C473" s="241" t="s">
        <v>256</v>
      </c>
      <c r="D473" s="242">
        <v>4571</v>
      </c>
      <c r="E473" s="241" t="s">
        <v>578</v>
      </c>
      <c r="F473" s="241" t="s">
        <v>181</v>
      </c>
      <c r="G473" s="241" t="s">
        <v>250</v>
      </c>
      <c r="H473" s="241" t="s">
        <v>48</v>
      </c>
      <c r="I473" s="241" t="s">
        <v>227</v>
      </c>
      <c r="J473" s="241" t="s">
        <v>68</v>
      </c>
      <c r="K473" s="241" t="s">
        <v>222</v>
      </c>
      <c r="L473" s="241" t="s">
        <v>41</v>
      </c>
      <c r="M473" s="243">
        <v>169.7</v>
      </c>
    </row>
    <row r="474" spans="1:13" ht="13.5" x14ac:dyDescent="0.25">
      <c r="A474" s="241" t="s">
        <v>631</v>
      </c>
      <c r="B474" s="241" t="s">
        <v>586</v>
      </c>
      <c r="C474" s="241" t="s">
        <v>256</v>
      </c>
      <c r="D474" s="242">
        <v>4571</v>
      </c>
      <c r="E474" s="241" t="s">
        <v>578</v>
      </c>
      <c r="F474" s="241" t="s">
        <v>181</v>
      </c>
      <c r="G474" s="241" t="s">
        <v>250</v>
      </c>
      <c r="H474" s="241" t="s">
        <v>48</v>
      </c>
      <c r="I474" s="241" t="s">
        <v>51</v>
      </c>
      <c r="J474" s="241" t="s">
        <v>183</v>
      </c>
      <c r="K474" s="241" t="s">
        <v>210</v>
      </c>
      <c r="L474" s="241" t="s">
        <v>43</v>
      </c>
      <c r="M474" s="243">
        <v>97.5</v>
      </c>
    </row>
    <row r="475" spans="1:13" ht="13.5" x14ac:dyDescent="0.25">
      <c r="A475" s="241" t="s">
        <v>629</v>
      </c>
      <c r="B475" s="241" t="s">
        <v>582</v>
      </c>
      <c r="C475" s="241" t="s">
        <v>256</v>
      </c>
      <c r="D475" s="242">
        <v>4571</v>
      </c>
      <c r="E475" s="241" t="s">
        <v>578</v>
      </c>
      <c r="F475" s="241" t="s">
        <v>181</v>
      </c>
      <c r="G475" s="241" t="s">
        <v>250</v>
      </c>
      <c r="H475" s="241" t="s">
        <v>48</v>
      </c>
      <c r="I475" s="241" t="s">
        <v>51</v>
      </c>
      <c r="J475" s="241" t="s">
        <v>183</v>
      </c>
      <c r="K475" s="241" t="s">
        <v>15</v>
      </c>
      <c r="L475" s="241" t="s">
        <v>43</v>
      </c>
      <c r="M475" s="243">
        <v>68.3</v>
      </c>
    </row>
    <row r="476" spans="1:13" ht="13.5" x14ac:dyDescent="0.25">
      <c r="A476" s="241" t="s">
        <v>628</v>
      </c>
      <c r="B476" s="241" t="s">
        <v>580</v>
      </c>
      <c r="C476" s="241" t="s">
        <v>256</v>
      </c>
      <c r="D476" s="242">
        <v>4571</v>
      </c>
      <c r="E476" s="241" t="s">
        <v>578</v>
      </c>
      <c r="F476" s="241" t="s">
        <v>181</v>
      </c>
      <c r="G476" s="241" t="s">
        <v>250</v>
      </c>
      <c r="H476" s="241" t="s">
        <v>48</v>
      </c>
      <c r="I476" s="241" t="s">
        <v>51</v>
      </c>
      <c r="J476" s="241" t="s">
        <v>183</v>
      </c>
      <c r="K476" s="241" t="s">
        <v>209</v>
      </c>
      <c r="L476" s="241" t="s">
        <v>43</v>
      </c>
      <c r="M476" s="243">
        <v>304.8</v>
      </c>
    </row>
    <row r="477" spans="1:13" ht="13.5" x14ac:dyDescent="0.25">
      <c r="A477" s="241" t="s">
        <v>635</v>
      </c>
      <c r="B477" s="241" t="s">
        <v>594</v>
      </c>
      <c r="C477" s="241" t="s">
        <v>256</v>
      </c>
      <c r="D477" s="242">
        <v>4571</v>
      </c>
      <c r="E477" s="241" t="s">
        <v>578</v>
      </c>
      <c r="F477" s="241" t="s">
        <v>181</v>
      </c>
      <c r="G477" s="241" t="s">
        <v>250</v>
      </c>
      <c r="H477" s="241" t="s">
        <v>48</v>
      </c>
      <c r="I477" s="241" t="s">
        <v>51</v>
      </c>
      <c r="J477" s="241" t="s">
        <v>183</v>
      </c>
      <c r="K477" s="241" t="s">
        <v>208</v>
      </c>
      <c r="L477" s="241" t="s">
        <v>43</v>
      </c>
      <c r="M477" s="243">
        <v>457.2</v>
      </c>
    </row>
    <row r="478" spans="1:13" ht="13.5" x14ac:dyDescent="0.25">
      <c r="A478" s="241" t="s">
        <v>627</v>
      </c>
      <c r="B478" s="241" t="s">
        <v>577</v>
      </c>
      <c r="C478" s="241" t="s">
        <v>256</v>
      </c>
      <c r="D478" s="242">
        <v>4571</v>
      </c>
      <c r="E478" s="241" t="s">
        <v>578</v>
      </c>
      <c r="F478" s="241" t="s">
        <v>181</v>
      </c>
      <c r="G478" s="241" t="s">
        <v>250</v>
      </c>
      <c r="H478" s="241" t="s">
        <v>48</v>
      </c>
      <c r="I478" s="241" t="s">
        <v>51</v>
      </c>
      <c r="J478" s="241" t="s">
        <v>183</v>
      </c>
      <c r="K478" s="241" t="s">
        <v>222</v>
      </c>
      <c r="L478" s="241" t="s">
        <v>43</v>
      </c>
      <c r="M478" s="243">
        <v>243.9</v>
      </c>
    </row>
    <row r="479" spans="1:13" ht="13.5" x14ac:dyDescent="0.25">
      <c r="A479" s="241" t="s">
        <v>632</v>
      </c>
      <c r="B479" s="241" t="s">
        <v>588</v>
      </c>
      <c r="C479" s="241" t="s">
        <v>256</v>
      </c>
      <c r="D479" s="242">
        <v>4571</v>
      </c>
      <c r="E479" s="241" t="s">
        <v>578</v>
      </c>
      <c r="F479" s="241" t="s">
        <v>181</v>
      </c>
      <c r="G479" s="241" t="s">
        <v>250</v>
      </c>
      <c r="H479" s="241" t="s">
        <v>48</v>
      </c>
      <c r="I479" s="241" t="s">
        <v>51</v>
      </c>
      <c r="J479" s="241" t="s">
        <v>183</v>
      </c>
      <c r="K479" s="241" t="s">
        <v>210</v>
      </c>
      <c r="L479" s="241" t="s">
        <v>41</v>
      </c>
      <c r="M479" s="243">
        <v>61</v>
      </c>
    </row>
    <row r="480" spans="1:13" ht="13.5" x14ac:dyDescent="0.25">
      <c r="A480" s="241" t="s">
        <v>630</v>
      </c>
      <c r="B480" s="241" t="s">
        <v>584</v>
      </c>
      <c r="C480" s="241" t="s">
        <v>256</v>
      </c>
      <c r="D480" s="242">
        <v>4571</v>
      </c>
      <c r="E480" s="241" t="s">
        <v>578</v>
      </c>
      <c r="F480" s="241" t="s">
        <v>181</v>
      </c>
      <c r="G480" s="241" t="s">
        <v>250</v>
      </c>
      <c r="H480" s="241" t="s">
        <v>48</v>
      </c>
      <c r="I480" s="241" t="s">
        <v>51</v>
      </c>
      <c r="J480" s="241" t="s">
        <v>183</v>
      </c>
      <c r="K480" s="241" t="s">
        <v>15</v>
      </c>
      <c r="L480" s="241" t="s">
        <v>41</v>
      </c>
      <c r="M480" s="243">
        <v>42.7</v>
      </c>
    </row>
    <row r="481" spans="1:13" ht="13.5" x14ac:dyDescent="0.25">
      <c r="A481" s="241" t="s">
        <v>634</v>
      </c>
      <c r="B481" s="241" t="s">
        <v>592</v>
      </c>
      <c r="C481" s="241" t="s">
        <v>256</v>
      </c>
      <c r="D481" s="242">
        <v>4571</v>
      </c>
      <c r="E481" s="241" t="s">
        <v>578</v>
      </c>
      <c r="F481" s="241" t="s">
        <v>181</v>
      </c>
      <c r="G481" s="241" t="s">
        <v>250</v>
      </c>
      <c r="H481" s="241" t="s">
        <v>48</v>
      </c>
      <c r="I481" s="241" t="s">
        <v>51</v>
      </c>
      <c r="J481" s="241" t="s">
        <v>183</v>
      </c>
      <c r="K481" s="241" t="s">
        <v>209</v>
      </c>
      <c r="L481" s="241" t="s">
        <v>41</v>
      </c>
      <c r="M481" s="243">
        <v>182.9</v>
      </c>
    </row>
    <row r="482" spans="1:13" ht="13.5" x14ac:dyDescent="0.25">
      <c r="A482" s="241" t="s">
        <v>636</v>
      </c>
      <c r="B482" s="241" t="s">
        <v>596</v>
      </c>
      <c r="C482" s="241" t="s">
        <v>256</v>
      </c>
      <c r="D482" s="242">
        <v>4571</v>
      </c>
      <c r="E482" s="241" t="s">
        <v>578</v>
      </c>
      <c r="F482" s="241" t="s">
        <v>181</v>
      </c>
      <c r="G482" s="241" t="s">
        <v>250</v>
      </c>
      <c r="H482" s="241" t="s">
        <v>48</v>
      </c>
      <c r="I482" s="241" t="s">
        <v>51</v>
      </c>
      <c r="J482" s="241" t="s">
        <v>183</v>
      </c>
      <c r="K482" s="241" t="s">
        <v>208</v>
      </c>
      <c r="L482" s="241" t="s">
        <v>41</v>
      </c>
      <c r="M482" s="243">
        <v>304.8</v>
      </c>
    </row>
    <row r="483" spans="1:13" ht="13.5" x14ac:dyDescent="0.25">
      <c r="A483" s="241" t="s">
        <v>633</v>
      </c>
      <c r="B483" s="241" t="s">
        <v>590</v>
      </c>
      <c r="C483" s="241" t="s">
        <v>256</v>
      </c>
      <c r="D483" s="242">
        <v>4571</v>
      </c>
      <c r="E483" s="241" t="s">
        <v>578</v>
      </c>
      <c r="F483" s="241" t="s">
        <v>181</v>
      </c>
      <c r="G483" s="241" t="s">
        <v>250</v>
      </c>
      <c r="H483" s="241" t="s">
        <v>48</v>
      </c>
      <c r="I483" s="241" t="s">
        <v>51</v>
      </c>
      <c r="J483" s="241" t="s">
        <v>183</v>
      </c>
      <c r="K483" s="241" t="s">
        <v>222</v>
      </c>
      <c r="L483" s="241" t="s">
        <v>41</v>
      </c>
      <c r="M483" s="243">
        <v>152.4</v>
      </c>
    </row>
    <row r="484" spans="1:13" ht="13.5" x14ac:dyDescent="0.25">
      <c r="A484" s="241" t="s">
        <v>651</v>
      </c>
      <c r="B484" s="241" t="s">
        <v>586</v>
      </c>
      <c r="C484" s="241" t="s">
        <v>256</v>
      </c>
      <c r="D484" s="242">
        <v>4571</v>
      </c>
      <c r="E484" s="241" t="s">
        <v>578</v>
      </c>
      <c r="F484" s="241" t="s">
        <v>181</v>
      </c>
      <c r="G484" s="241" t="s">
        <v>250</v>
      </c>
      <c r="H484" s="241" t="s">
        <v>48</v>
      </c>
      <c r="I484" s="241" t="s">
        <v>53</v>
      </c>
      <c r="J484" s="241" t="s">
        <v>185</v>
      </c>
      <c r="K484" s="241" t="s">
        <v>210</v>
      </c>
      <c r="L484" s="241" t="s">
        <v>43</v>
      </c>
      <c r="M484" s="243">
        <v>87.6</v>
      </c>
    </row>
    <row r="485" spans="1:13" ht="13.5" x14ac:dyDescent="0.25">
      <c r="A485" s="241" t="s">
        <v>649</v>
      </c>
      <c r="B485" s="241" t="s">
        <v>582</v>
      </c>
      <c r="C485" s="241" t="s">
        <v>256</v>
      </c>
      <c r="D485" s="242">
        <v>4571</v>
      </c>
      <c r="E485" s="241" t="s">
        <v>578</v>
      </c>
      <c r="F485" s="241" t="s">
        <v>181</v>
      </c>
      <c r="G485" s="241" t="s">
        <v>250</v>
      </c>
      <c r="H485" s="241" t="s">
        <v>48</v>
      </c>
      <c r="I485" s="241" t="s">
        <v>53</v>
      </c>
      <c r="J485" s="241" t="s">
        <v>185</v>
      </c>
      <c r="K485" s="241" t="s">
        <v>15</v>
      </c>
      <c r="L485" s="241" t="s">
        <v>43</v>
      </c>
      <c r="M485" s="243">
        <v>61.3</v>
      </c>
    </row>
    <row r="486" spans="1:13" ht="13.5" x14ac:dyDescent="0.25">
      <c r="A486" s="241" t="s">
        <v>648</v>
      </c>
      <c r="B486" s="241" t="s">
        <v>580</v>
      </c>
      <c r="C486" s="241" t="s">
        <v>256</v>
      </c>
      <c r="D486" s="242">
        <v>4571</v>
      </c>
      <c r="E486" s="241" t="s">
        <v>578</v>
      </c>
      <c r="F486" s="241" t="s">
        <v>181</v>
      </c>
      <c r="G486" s="241" t="s">
        <v>250</v>
      </c>
      <c r="H486" s="241" t="s">
        <v>48</v>
      </c>
      <c r="I486" s="241" t="s">
        <v>53</v>
      </c>
      <c r="J486" s="241" t="s">
        <v>185</v>
      </c>
      <c r="K486" s="241" t="s">
        <v>209</v>
      </c>
      <c r="L486" s="241" t="s">
        <v>43</v>
      </c>
      <c r="M486" s="243">
        <v>273.7</v>
      </c>
    </row>
    <row r="487" spans="1:13" ht="13.5" x14ac:dyDescent="0.25">
      <c r="A487" s="241" t="s">
        <v>655</v>
      </c>
      <c r="B487" s="241" t="s">
        <v>594</v>
      </c>
      <c r="C487" s="241" t="s">
        <v>256</v>
      </c>
      <c r="D487" s="242">
        <v>4571</v>
      </c>
      <c r="E487" s="241" t="s">
        <v>578</v>
      </c>
      <c r="F487" s="241" t="s">
        <v>181</v>
      </c>
      <c r="G487" s="241" t="s">
        <v>250</v>
      </c>
      <c r="H487" s="241" t="s">
        <v>48</v>
      </c>
      <c r="I487" s="241" t="s">
        <v>53</v>
      </c>
      <c r="J487" s="241" t="s">
        <v>185</v>
      </c>
      <c r="K487" s="241" t="s">
        <v>208</v>
      </c>
      <c r="L487" s="241" t="s">
        <v>43</v>
      </c>
      <c r="M487" s="243">
        <v>410.6</v>
      </c>
    </row>
    <row r="488" spans="1:13" ht="13.5" x14ac:dyDescent="0.25">
      <c r="A488" s="241" t="s">
        <v>647</v>
      </c>
      <c r="B488" s="241" t="s">
        <v>577</v>
      </c>
      <c r="C488" s="241" t="s">
        <v>256</v>
      </c>
      <c r="D488" s="242">
        <v>4571</v>
      </c>
      <c r="E488" s="241" t="s">
        <v>578</v>
      </c>
      <c r="F488" s="241" t="s">
        <v>181</v>
      </c>
      <c r="G488" s="241" t="s">
        <v>250</v>
      </c>
      <c r="H488" s="241" t="s">
        <v>48</v>
      </c>
      <c r="I488" s="241" t="s">
        <v>53</v>
      </c>
      <c r="J488" s="241" t="s">
        <v>185</v>
      </c>
      <c r="K488" s="241" t="s">
        <v>222</v>
      </c>
      <c r="L488" s="241" t="s">
        <v>43</v>
      </c>
      <c r="M488" s="243">
        <v>219</v>
      </c>
    </row>
    <row r="489" spans="1:13" ht="13.5" x14ac:dyDescent="0.25">
      <c r="A489" s="241" t="s">
        <v>652</v>
      </c>
      <c r="B489" s="241" t="s">
        <v>588</v>
      </c>
      <c r="C489" s="241" t="s">
        <v>256</v>
      </c>
      <c r="D489" s="242">
        <v>4571</v>
      </c>
      <c r="E489" s="241" t="s">
        <v>578</v>
      </c>
      <c r="F489" s="241" t="s">
        <v>181</v>
      </c>
      <c r="G489" s="241" t="s">
        <v>250</v>
      </c>
      <c r="H489" s="241" t="s">
        <v>48</v>
      </c>
      <c r="I489" s="241" t="s">
        <v>53</v>
      </c>
      <c r="J489" s="241" t="s">
        <v>185</v>
      </c>
      <c r="K489" s="241" t="s">
        <v>210</v>
      </c>
      <c r="L489" s="241" t="s">
        <v>41</v>
      </c>
      <c r="M489" s="243">
        <v>54.7</v>
      </c>
    </row>
    <row r="490" spans="1:13" ht="13.5" x14ac:dyDescent="0.25">
      <c r="A490" s="241" t="s">
        <v>650</v>
      </c>
      <c r="B490" s="241" t="s">
        <v>584</v>
      </c>
      <c r="C490" s="241" t="s">
        <v>256</v>
      </c>
      <c r="D490" s="242">
        <v>4571</v>
      </c>
      <c r="E490" s="241" t="s">
        <v>578</v>
      </c>
      <c r="F490" s="241" t="s">
        <v>181</v>
      </c>
      <c r="G490" s="241" t="s">
        <v>250</v>
      </c>
      <c r="H490" s="241" t="s">
        <v>48</v>
      </c>
      <c r="I490" s="241" t="s">
        <v>53</v>
      </c>
      <c r="J490" s="241" t="s">
        <v>185</v>
      </c>
      <c r="K490" s="241" t="s">
        <v>15</v>
      </c>
      <c r="L490" s="241" t="s">
        <v>41</v>
      </c>
      <c r="M490" s="243">
        <v>38.299999999999997</v>
      </c>
    </row>
    <row r="491" spans="1:13" ht="13.5" x14ac:dyDescent="0.25">
      <c r="A491" s="241" t="s">
        <v>654</v>
      </c>
      <c r="B491" s="241" t="s">
        <v>592</v>
      </c>
      <c r="C491" s="241" t="s">
        <v>256</v>
      </c>
      <c r="D491" s="242">
        <v>4571</v>
      </c>
      <c r="E491" s="241" t="s">
        <v>578</v>
      </c>
      <c r="F491" s="241" t="s">
        <v>181</v>
      </c>
      <c r="G491" s="241" t="s">
        <v>250</v>
      </c>
      <c r="H491" s="241" t="s">
        <v>48</v>
      </c>
      <c r="I491" s="241" t="s">
        <v>53</v>
      </c>
      <c r="J491" s="241" t="s">
        <v>185</v>
      </c>
      <c r="K491" s="241" t="s">
        <v>209</v>
      </c>
      <c r="L491" s="241" t="s">
        <v>41</v>
      </c>
      <c r="M491" s="243">
        <v>164.2</v>
      </c>
    </row>
    <row r="492" spans="1:13" ht="13.5" x14ac:dyDescent="0.25">
      <c r="A492" s="241" t="s">
        <v>656</v>
      </c>
      <c r="B492" s="241" t="s">
        <v>596</v>
      </c>
      <c r="C492" s="241" t="s">
        <v>256</v>
      </c>
      <c r="D492" s="242">
        <v>4571</v>
      </c>
      <c r="E492" s="241" t="s">
        <v>578</v>
      </c>
      <c r="F492" s="241" t="s">
        <v>181</v>
      </c>
      <c r="G492" s="241" t="s">
        <v>250</v>
      </c>
      <c r="H492" s="241" t="s">
        <v>48</v>
      </c>
      <c r="I492" s="241" t="s">
        <v>53</v>
      </c>
      <c r="J492" s="241" t="s">
        <v>185</v>
      </c>
      <c r="K492" s="241" t="s">
        <v>208</v>
      </c>
      <c r="L492" s="241" t="s">
        <v>41</v>
      </c>
      <c r="M492" s="243">
        <v>273.7</v>
      </c>
    </row>
    <row r="493" spans="1:13" ht="13.5" x14ac:dyDescent="0.25">
      <c r="A493" s="241" t="s">
        <v>653</v>
      </c>
      <c r="B493" s="241" t="s">
        <v>590</v>
      </c>
      <c r="C493" s="241" t="s">
        <v>256</v>
      </c>
      <c r="D493" s="242">
        <v>4571</v>
      </c>
      <c r="E493" s="241" t="s">
        <v>578</v>
      </c>
      <c r="F493" s="241" t="s">
        <v>181</v>
      </c>
      <c r="G493" s="241" t="s">
        <v>250</v>
      </c>
      <c r="H493" s="241" t="s">
        <v>48</v>
      </c>
      <c r="I493" s="241" t="s">
        <v>53</v>
      </c>
      <c r="J493" s="241" t="s">
        <v>185</v>
      </c>
      <c r="K493" s="241" t="s">
        <v>222</v>
      </c>
      <c r="L493" s="241" t="s">
        <v>41</v>
      </c>
      <c r="M493" s="243">
        <v>136.9</v>
      </c>
    </row>
    <row r="494" spans="1:13" ht="13.5" x14ac:dyDescent="0.25">
      <c r="A494" s="241" t="s">
        <v>661</v>
      </c>
      <c r="B494" s="241" t="s">
        <v>586</v>
      </c>
      <c r="C494" s="241" t="s">
        <v>256</v>
      </c>
      <c r="D494" s="242">
        <v>4571</v>
      </c>
      <c r="E494" s="241" t="s">
        <v>578</v>
      </c>
      <c r="F494" s="241" t="s">
        <v>181</v>
      </c>
      <c r="G494" s="241" t="s">
        <v>250</v>
      </c>
      <c r="H494" s="241" t="s">
        <v>48</v>
      </c>
      <c r="I494" s="241" t="s">
        <v>229</v>
      </c>
      <c r="J494" s="241" t="s">
        <v>187</v>
      </c>
      <c r="K494" s="241" t="s">
        <v>210</v>
      </c>
      <c r="L494" s="241" t="s">
        <v>43</v>
      </c>
      <c r="M494" s="243">
        <v>78.7</v>
      </c>
    </row>
    <row r="495" spans="1:13" ht="13.5" x14ac:dyDescent="0.25">
      <c r="A495" s="241" t="s">
        <v>659</v>
      </c>
      <c r="B495" s="241" t="s">
        <v>582</v>
      </c>
      <c r="C495" s="241" t="s">
        <v>256</v>
      </c>
      <c r="D495" s="242">
        <v>4571</v>
      </c>
      <c r="E495" s="241" t="s">
        <v>578</v>
      </c>
      <c r="F495" s="241" t="s">
        <v>181</v>
      </c>
      <c r="G495" s="241" t="s">
        <v>250</v>
      </c>
      <c r="H495" s="241" t="s">
        <v>48</v>
      </c>
      <c r="I495" s="241" t="s">
        <v>229</v>
      </c>
      <c r="J495" s="241" t="s">
        <v>187</v>
      </c>
      <c r="K495" s="241" t="s">
        <v>15</v>
      </c>
      <c r="L495" s="241" t="s">
        <v>43</v>
      </c>
      <c r="M495" s="243">
        <v>55.1</v>
      </c>
    </row>
    <row r="496" spans="1:13" ht="13.5" x14ac:dyDescent="0.25">
      <c r="A496" s="241" t="s">
        <v>658</v>
      </c>
      <c r="B496" s="241" t="s">
        <v>580</v>
      </c>
      <c r="C496" s="241" t="s">
        <v>256</v>
      </c>
      <c r="D496" s="242">
        <v>4571</v>
      </c>
      <c r="E496" s="241" t="s">
        <v>578</v>
      </c>
      <c r="F496" s="241" t="s">
        <v>181</v>
      </c>
      <c r="G496" s="241" t="s">
        <v>250</v>
      </c>
      <c r="H496" s="241" t="s">
        <v>48</v>
      </c>
      <c r="I496" s="241" t="s">
        <v>229</v>
      </c>
      <c r="J496" s="241" t="s">
        <v>187</v>
      </c>
      <c r="K496" s="241" t="s">
        <v>209</v>
      </c>
      <c r="L496" s="241" t="s">
        <v>43</v>
      </c>
      <c r="M496" s="243">
        <v>245.8</v>
      </c>
    </row>
    <row r="497" spans="1:13" ht="13.5" x14ac:dyDescent="0.25">
      <c r="A497" s="241" t="s">
        <v>665</v>
      </c>
      <c r="B497" s="241" t="s">
        <v>594</v>
      </c>
      <c r="C497" s="241" t="s">
        <v>256</v>
      </c>
      <c r="D497" s="242">
        <v>4571</v>
      </c>
      <c r="E497" s="241" t="s">
        <v>578</v>
      </c>
      <c r="F497" s="241" t="s">
        <v>181</v>
      </c>
      <c r="G497" s="241" t="s">
        <v>250</v>
      </c>
      <c r="H497" s="241" t="s">
        <v>48</v>
      </c>
      <c r="I497" s="241" t="s">
        <v>229</v>
      </c>
      <c r="J497" s="241" t="s">
        <v>187</v>
      </c>
      <c r="K497" s="241" t="s">
        <v>208</v>
      </c>
      <c r="L497" s="241" t="s">
        <v>43</v>
      </c>
      <c r="M497" s="243">
        <v>368.7</v>
      </c>
    </row>
    <row r="498" spans="1:13" ht="13.5" x14ac:dyDescent="0.25">
      <c r="A498" s="241" t="s">
        <v>657</v>
      </c>
      <c r="B498" s="241" t="s">
        <v>577</v>
      </c>
      <c r="C498" s="241" t="s">
        <v>256</v>
      </c>
      <c r="D498" s="242">
        <v>4571</v>
      </c>
      <c r="E498" s="241" t="s">
        <v>578</v>
      </c>
      <c r="F498" s="241" t="s">
        <v>181</v>
      </c>
      <c r="G498" s="241" t="s">
        <v>250</v>
      </c>
      <c r="H498" s="241" t="s">
        <v>48</v>
      </c>
      <c r="I498" s="241" t="s">
        <v>229</v>
      </c>
      <c r="J498" s="241" t="s">
        <v>187</v>
      </c>
      <c r="K498" s="241" t="s">
        <v>222</v>
      </c>
      <c r="L498" s="241" t="s">
        <v>43</v>
      </c>
      <c r="M498" s="243">
        <v>196.7</v>
      </c>
    </row>
    <row r="499" spans="1:13" ht="13.5" x14ac:dyDescent="0.25">
      <c r="A499" s="241" t="s">
        <v>662</v>
      </c>
      <c r="B499" s="241" t="s">
        <v>588</v>
      </c>
      <c r="C499" s="241" t="s">
        <v>256</v>
      </c>
      <c r="D499" s="242">
        <v>4571</v>
      </c>
      <c r="E499" s="241" t="s">
        <v>578</v>
      </c>
      <c r="F499" s="241" t="s">
        <v>181</v>
      </c>
      <c r="G499" s="241" t="s">
        <v>250</v>
      </c>
      <c r="H499" s="241" t="s">
        <v>48</v>
      </c>
      <c r="I499" s="241" t="s">
        <v>229</v>
      </c>
      <c r="J499" s="241" t="s">
        <v>187</v>
      </c>
      <c r="K499" s="241" t="s">
        <v>210</v>
      </c>
      <c r="L499" s="241" t="s">
        <v>41</v>
      </c>
      <c r="M499" s="243">
        <v>49.2</v>
      </c>
    </row>
    <row r="500" spans="1:13" ht="13.5" x14ac:dyDescent="0.25">
      <c r="A500" s="241" t="s">
        <v>660</v>
      </c>
      <c r="B500" s="241" t="s">
        <v>584</v>
      </c>
      <c r="C500" s="241" t="s">
        <v>256</v>
      </c>
      <c r="D500" s="242">
        <v>4571</v>
      </c>
      <c r="E500" s="241" t="s">
        <v>578</v>
      </c>
      <c r="F500" s="241" t="s">
        <v>181</v>
      </c>
      <c r="G500" s="241" t="s">
        <v>250</v>
      </c>
      <c r="H500" s="241" t="s">
        <v>48</v>
      </c>
      <c r="I500" s="241" t="s">
        <v>229</v>
      </c>
      <c r="J500" s="241" t="s">
        <v>187</v>
      </c>
      <c r="K500" s="241" t="s">
        <v>15</v>
      </c>
      <c r="L500" s="241" t="s">
        <v>41</v>
      </c>
      <c r="M500" s="243">
        <v>34.4</v>
      </c>
    </row>
    <row r="501" spans="1:13" ht="13.5" x14ac:dyDescent="0.25">
      <c r="A501" s="241" t="s">
        <v>664</v>
      </c>
      <c r="B501" s="241" t="s">
        <v>592</v>
      </c>
      <c r="C501" s="241" t="s">
        <v>256</v>
      </c>
      <c r="D501" s="242">
        <v>4571</v>
      </c>
      <c r="E501" s="241" t="s">
        <v>578</v>
      </c>
      <c r="F501" s="241" t="s">
        <v>181</v>
      </c>
      <c r="G501" s="241" t="s">
        <v>250</v>
      </c>
      <c r="H501" s="241" t="s">
        <v>48</v>
      </c>
      <c r="I501" s="241" t="s">
        <v>229</v>
      </c>
      <c r="J501" s="241" t="s">
        <v>187</v>
      </c>
      <c r="K501" s="241" t="s">
        <v>209</v>
      </c>
      <c r="L501" s="241" t="s">
        <v>41</v>
      </c>
      <c r="M501" s="243">
        <v>147.5</v>
      </c>
    </row>
    <row r="502" spans="1:13" ht="13.5" x14ac:dyDescent="0.25">
      <c r="A502" s="241" t="s">
        <v>666</v>
      </c>
      <c r="B502" s="241" t="s">
        <v>596</v>
      </c>
      <c r="C502" s="241" t="s">
        <v>256</v>
      </c>
      <c r="D502" s="242">
        <v>4571</v>
      </c>
      <c r="E502" s="241" t="s">
        <v>578</v>
      </c>
      <c r="F502" s="241" t="s">
        <v>181</v>
      </c>
      <c r="G502" s="241" t="s">
        <v>250</v>
      </c>
      <c r="H502" s="241" t="s">
        <v>48</v>
      </c>
      <c r="I502" s="241" t="s">
        <v>229</v>
      </c>
      <c r="J502" s="241" t="s">
        <v>187</v>
      </c>
      <c r="K502" s="241" t="s">
        <v>208</v>
      </c>
      <c r="L502" s="241" t="s">
        <v>41</v>
      </c>
      <c r="M502" s="243">
        <v>245.8</v>
      </c>
    </row>
    <row r="503" spans="1:13" ht="13.5" x14ac:dyDescent="0.25">
      <c r="A503" s="241" t="s">
        <v>663</v>
      </c>
      <c r="B503" s="241" t="s">
        <v>590</v>
      </c>
      <c r="C503" s="241" t="s">
        <v>256</v>
      </c>
      <c r="D503" s="242">
        <v>4571</v>
      </c>
      <c r="E503" s="241" t="s">
        <v>578</v>
      </c>
      <c r="F503" s="241" t="s">
        <v>181</v>
      </c>
      <c r="G503" s="241" t="s">
        <v>250</v>
      </c>
      <c r="H503" s="241" t="s">
        <v>48</v>
      </c>
      <c r="I503" s="241" t="s">
        <v>229</v>
      </c>
      <c r="J503" s="241" t="s">
        <v>187</v>
      </c>
      <c r="K503" s="241" t="s">
        <v>222</v>
      </c>
      <c r="L503" s="241" t="s">
        <v>41</v>
      </c>
      <c r="M503" s="243">
        <v>122.9</v>
      </c>
    </row>
    <row r="504" spans="1:13" ht="13.5" x14ac:dyDescent="0.25">
      <c r="A504" s="241" t="s">
        <v>671</v>
      </c>
      <c r="B504" s="241" t="s">
        <v>586</v>
      </c>
      <c r="C504" s="241" t="s">
        <v>256</v>
      </c>
      <c r="D504" s="242">
        <v>4571</v>
      </c>
      <c r="E504" s="241" t="s">
        <v>578</v>
      </c>
      <c r="F504" s="241" t="s">
        <v>181</v>
      </c>
      <c r="G504" s="241" t="s">
        <v>250</v>
      </c>
      <c r="H504" s="241" t="s">
        <v>48</v>
      </c>
      <c r="I504" s="241" t="s">
        <v>55</v>
      </c>
      <c r="J504" s="241" t="s">
        <v>189</v>
      </c>
      <c r="K504" s="241" t="s">
        <v>210</v>
      </c>
      <c r="L504" s="241" t="s">
        <v>43</v>
      </c>
      <c r="M504" s="243">
        <v>70.599999999999994</v>
      </c>
    </row>
    <row r="505" spans="1:13" ht="13.5" x14ac:dyDescent="0.25">
      <c r="A505" s="241" t="s">
        <v>669</v>
      </c>
      <c r="B505" s="241" t="s">
        <v>582</v>
      </c>
      <c r="C505" s="241" t="s">
        <v>256</v>
      </c>
      <c r="D505" s="242">
        <v>4571</v>
      </c>
      <c r="E505" s="241" t="s">
        <v>578</v>
      </c>
      <c r="F505" s="241" t="s">
        <v>181</v>
      </c>
      <c r="G505" s="241" t="s">
        <v>250</v>
      </c>
      <c r="H505" s="241" t="s">
        <v>48</v>
      </c>
      <c r="I505" s="241" t="s">
        <v>55</v>
      </c>
      <c r="J505" s="241" t="s">
        <v>189</v>
      </c>
      <c r="K505" s="241" t="s">
        <v>15</v>
      </c>
      <c r="L505" s="241" t="s">
        <v>43</v>
      </c>
      <c r="M505" s="243">
        <v>49.4</v>
      </c>
    </row>
    <row r="506" spans="1:13" ht="13.5" x14ac:dyDescent="0.25">
      <c r="A506" s="241" t="s">
        <v>668</v>
      </c>
      <c r="B506" s="241" t="s">
        <v>580</v>
      </c>
      <c r="C506" s="241" t="s">
        <v>256</v>
      </c>
      <c r="D506" s="242">
        <v>4571</v>
      </c>
      <c r="E506" s="241" t="s">
        <v>578</v>
      </c>
      <c r="F506" s="241" t="s">
        <v>181</v>
      </c>
      <c r="G506" s="241" t="s">
        <v>250</v>
      </c>
      <c r="H506" s="241" t="s">
        <v>48</v>
      </c>
      <c r="I506" s="241" t="s">
        <v>55</v>
      </c>
      <c r="J506" s="241" t="s">
        <v>189</v>
      </c>
      <c r="K506" s="241" t="s">
        <v>209</v>
      </c>
      <c r="L506" s="241" t="s">
        <v>43</v>
      </c>
      <c r="M506" s="243">
        <v>220.8</v>
      </c>
    </row>
    <row r="507" spans="1:13" ht="13.5" x14ac:dyDescent="0.25">
      <c r="A507" s="241" t="s">
        <v>675</v>
      </c>
      <c r="B507" s="241" t="s">
        <v>594</v>
      </c>
      <c r="C507" s="241" t="s">
        <v>256</v>
      </c>
      <c r="D507" s="242">
        <v>4571</v>
      </c>
      <c r="E507" s="241" t="s">
        <v>578</v>
      </c>
      <c r="F507" s="241" t="s">
        <v>181</v>
      </c>
      <c r="G507" s="241" t="s">
        <v>250</v>
      </c>
      <c r="H507" s="241" t="s">
        <v>48</v>
      </c>
      <c r="I507" s="241" t="s">
        <v>55</v>
      </c>
      <c r="J507" s="241" t="s">
        <v>189</v>
      </c>
      <c r="K507" s="241" t="s">
        <v>208</v>
      </c>
      <c r="L507" s="241" t="s">
        <v>43</v>
      </c>
      <c r="M507" s="243">
        <v>331.1</v>
      </c>
    </row>
    <row r="508" spans="1:13" ht="13.5" x14ac:dyDescent="0.25">
      <c r="A508" s="241" t="s">
        <v>667</v>
      </c>
      <c r="B508" s="241" t="s">
        <v>577</v>
      </c>
      <c r="C508" s="241" t="s">
        <v>256</v>
      </c>
      <c r="D508" s="242">
        <v>4571</v>
      </c>
      <c r="E508" s="241" t="s">
        <v>578</v>
      </c>
      <c r="F508" s="241" t="s">
        <v>181</v>
      </c>
      <c r="G508" s="241" t="s">
        <v>250</v>
      </c>
      <c r="H508" s="241" t="s">
        <v>48</v>
      </c>
      <c r="I508" s="241" t="s">
        <v>55</v>
      </c>
      <c r="J508" s="241" t="s">
        <v>189</v>
      </c>
      <c r="K508" s="241" t="s">
        <v>222</v>
      </c>
      <c r="L508" s="241" t="s">
        <v>43</v>
      </c>
      <c r="M508" s="243">
        <v>176.6</v>
      </c>
    </row>
    <row r="509" spans="1:13" ht="13.5" x14ac:dyDescent="0.25">
      <c r="A509" s="241" t="s">
        <v>672</v>
      </c>
      <c r="B509" s="241" t="s">
        <v>588</v>
      </c>
      <c r="C509" s="241" t="s">
        <v>256</v>
      </c>
      <c r="D509" s="242">
        <v>4571</v>
      </c>
      <c r="E509" s="241" t="s">
        <v>578</v>
      </c>
      <c r="F509" s="241" t="s">
        <v>181</v>
      </c>
      <c r="G509" s="241" t="s">
        <v>250</v>
      </c>
      <c r="H509" s="241" t="s">
        <v>48</v>
      </c>
      <c r="I509" s="241" t="s">
        <v>55</v>
      </c>
      <c r="J509" s="241" t="s">
        <v>189</v>
      </c>
      <c r="K509" s="241" t="s">
        <v>210</v>
      </c>
      <c r="L509" s="241" t="s">
        <v>41</v>
      </c>
      <c r="M509" s="243">
        <v>44.2</v>
      </c>
    </row>
    <row r="510" spans="1:13" ht="13.5" x14ac:dyDescent="0.25">
      <c r="A510" s="241" t="s">
        <v>670</v>
      </c>
      <c r="B510" s="241" t="s">
        <v>584</v>
      </c>
      <c r="C510" s="241" t="s">
        <v>256</v>
      </c>
      <c r="D510" s="242">
        <v>4571</v>
      </c>
      <c r="E510" s="241" t="s">
        <v>578</v>
      </c>
      <c r="F510" s="241" t="s">
        <v>181</v>
      </c>
      <c r="G510" s="241" t="s">
        <v>250</v>
      </c>
      <c r="H510" s="241" t="s">
        <v>48</v>
      </c>
      <c r="I510" s="241" t="s">
        <v>55</v>
      </c>
      <c r="J510" s="241" t="s">
        <v>189</v>
      </c>
      <c r="K510" s="241" t="s">
        <v>15</v>
      </c>
      <c r="L510" s="241" t="s">
        <v>41</v>
      </c>
      <c r="M510" s="243">
        <v>30.9</v>
      </c>
    </row>
    <row r="511" spans="1:13" ht="13.5" x14ac:dyDescent="0.25">
      <c r="A511" s="241" t="s">
        <v>674</v>
      </c>
      <c r="B511" s="241" t="s">
        <v>592</v>
      </c>
      <c r="C511" s="241" t="s">
        <v>256</v>
      </c>
      <c r="D511" s="242">
        <v>4571</v>
      </c>
      <c r="E511" s="241" t="s">
        <v>578</v>
      </c>
      <c r="F511" s="241" t="s">
        <v>181</v>
      </c>
      <c r="G511" s="241" t="s">
        <v>250</v>
      </c>
      <c r="H511" s="241" t="s">
        <v>48</v>
      </c>
      <c r="I511" s="241" t="s">
        <v>55</v>
      </c>
      <c r="J511" s="241" t="s">
        <v>189</v>
      </c>
      <c r="K511" s="241" t="s">
        <v>209</v>
      </c>
      <c r="L511" s="241" t="s">
        <v>41</v>
      </c>
      <c r="M511" s="243">
        <v>132.5</v>
      </c>
    </row>
    <row r="512" spans="1:13" ht="13.5" x14ac:dyDescent="0.25">
      <c r="A512" s="241" t="s">
        <v>676</v>
      </c>
      <c r="B512" s="241" t="s">
        <v>596</v>
      </c>
      <c r="C512" s="241" t="s">
        <v>256</v>
      </c>
      <c r="D512" s="242">
        <v>4571</v>
      </c>
      <c r="E512" s="241" t="s">
        <v>578</v>
      </c>
      <c r="F512" s="241" t="s">
        <v>181</v>
      </c>
      <c r="G512" s="241" t="s">
        <v>250</v>
      </c>
      <c r="H512" s="241" t="s">
        <v>48</v>
      </c>
      <c r="I512" s="241" t="s">
        <v>55</v>
      </c>
      <c r="J512" s="241" t="s">
        <v>189</v>
      </c>
      <c r="K512" s="241" t="s">
        <v>208</v>
      </c>
      <c r="L512" s="241" t="s">
        <v>41</v>
      </c>
      <c r="M512" s="243">
        <v>220.8</v>
      </c>
    </row>
    <row r="513" spans="1:13" ht="13.5" x14ac:dyDescent="0.25">
      <c r="A513" s="241" t="s">
        <v>673</v>
      </c>
      <c r="B513" s="241" t="s">
        <v>590</v>
      </c>
      <c r="C513" s="241" t="s">
        <v>256</v>
      </c>
      <c r="D513" s="242">
        <v>4571</v>
      </c>
      <c r="E513" s="241" t="s">
        <v>578</v>
      </c>
      <c r="F513" s="241" t="s">
        <v>181</v>
      </c>
      <c r="G513" s="241" t="s">
        <v>250</v>
      </c>
      <c r="H513" s="241" t="s">
        <v>48</v>
      </c>
      <c r="I513" s="241" t="s">
        <v>55</v>
      </c>
      <c r="J513" s="241" t="s">
        <v>189</v>
      </c>
      <c r="K513" s="241" t="s">
        <v>222</v>
      </c>
      <c r="L513" s="241" t="s">
        <v>41</v>
      </c>
      <c r="M513" s="243">
        <v>110.4</v>
      </c>
    </row>
    <row r="514" spans="1:13" ht="13.5" x14ac:dyDescent="0.25">
      <c r="A514" s="241" t="s">
        <v>681</v>
      </c>
      <c r="B514" s="241" t="s">
        <v>586</v>
      </c>
      <c r="C514" s="241" t="s">
        <v>256</v>
      </c>
      <c r="D514" s="242">
        <v>4571</v>
      </c>
      <c r="E514" s="241" t="s">
        <v>578</v>
      </c>
      <c r="F514" s="241" t="s">
        <v>181</v>
      </c>
      <c r="G514" s="241" t="s">
        <v>250</v>
      </c>
      <c r="H514" s="241" t="s">
        <v>48</v>
      </c>
      <c r="I514" s="241" t="s">
        <v>57</v>
      </c>
      <c r="J514" s="241" t="s">
        <v>191</v>
      </c>
      <c r="K514" s="241" t="s">
        <v>210</v>
      </c>
      <c r="L514" s="241" t="s">
        <v>43</v>
      </c>
      <c r="M514" s="243">
        <v>63.4</v>
      </c>
    </row>
    <row r="515" spans="1:13" ht="13.5" x14ac:dyDescent="0.25">
      <c r="A515" s="241" t="s">
        <v>679</v>
      </c>
      <c r="B515" s="241" t="s">
        <v>582</v>
      </c>
      <c r="C515" s="241" t="s">
        <v>256</v>
      </c>
      <c r="D515" s="242">
        <v>4571</v>
      </c>
      <c r="E515" s="241" t="s">
        <v>578</v>
      </c>
      <c r="F515" s="241" t="s">
        <v>181</v>
      </c>
      <c r="G515" s="241" t="s">
        <v>250</v>
      </c>
      <c r="H515" s="241" t="s">
        <v>48</v>
      </c>
      <c r="I515" s="241" t="s">
        <v>57</v>
      </c>
      <c r="J515" s="241" t="s">
        <v>191</v>
      </c>
      <c r="K515" s="241" t="s">
        <v>15</v>
      </c>
      <c r="L515" s="241" t="s">
        <v>43</v>
      </c>
      <c r="M515" s="243">
        <v>44.4</v>
      </c>
    </row>
    <row r="516" spans="1:13" ht="13.5" x14ac:dyDescent="0.25">
      <c r="A516" s="241" t="s">
        <v>678</v>
      </c>
      <c r="B516" s="241" t="s">
        <v>580</v>
      </c>
      <c r="C516" s="241" t="s">
        <v>256</v>
      </c>
      <c r="D516" s="242">
        <v>4571</v>
      </c>
      <c r="E516" s="241" t="s">
        <v>578</v>
      </c>
      <c r="F516" s="241" t="s">
        <v>181</v>
      </c>
      <c r="G516" s="241" t="s">
        <v>250</v>
      </c>
      <c r="H516" s="241" t="s">
        <v>48</v>
      </c>
      <c r="I516" s="241" t="s">
        <v>57</v>
      </c>
      <c r="J516" s="241" t="s">
        <v>191</v>
      </c>
      <c r="K516" s="241" t="s">
        <v>209</v>
      </c>
      <c r="L516" s="241" t="s">
        <v>43</v>
      </c>
      <c r="M516" s="243">
        <v>198.2</v>
      </c>
    </row>
    <row r="517" spans="1:13" ht="13.5" x14ac:dyDescent="0.25">
      <c r="A517" s="241" t="s">
        <v>685</v>
      </c>
      <c r="B517" s="241" t="s">
        <v>594</v>
      </c>
      <c r="C517" s="241" t="s">
        <v>256</v>
      </c>
      <c r="D517" s="242">
        <v>4571</v>
      </c>
      <c r="E517" s="241" t="s">
        <v>578</v>
      </c>
      <c r="F517" s="241" t="s">
        <v>181</v>
      </c>
      <c r="G517" s="241" t="s">
        <v>250</v>
      </c>
      <c r="H517" s="241" t="s">
        <v>48</v>
      </c>
      <c r="I517" s="241" t="s">
        <v>57</v>
      </c>
      <c r="J517" s="241" t="s">
        <v>191</v>
      </c>
      <c r="K517" s="241" t="s">
        <v>208</v>
      </c>
      <c r="L517" s="241" t="s">
        <v>43</v>
      </c>
      <c r="M517" s="243">
        <v>297.3</v>
      </c>
    </row>
    <row r="518" spans="1:13" ht="13.5" x14ac:dyDescent="0.25">
      <c r="A518" s="241" t="s">
        <v>677</v>
      </c>
      <c r="B518" s="241" t="s">
        <v>577</v>
      </c>
      <c r="C518" s="241" t="s">
        <v>256</v>
      </c>
      <c r="D518" s="242">
        <v>4571</v>
      </c>
      <c r="E518" s="241" t="s">
        <v>578</v>
      </c>
      <c r="F518" s="241" t="s">
        <v>181</v>
      </c>
      <c r="G518" s="241" t="s">
        <v>250</v>
      </c>
      <c r="H518" s="241" t="s">
        <v>48</v>
      </c>
      <c r="I518" s="241" t="s">
        <v>57</v>
      </c>
      <c r="J518" s="241" t="s">
        <v>191</v>
      </c>
      <c r="K518" s="241" t="s">
        <v>222</v>
      </c>
      <c r="L518" s="241" t="s">
        <v>43</v>
      </c>
      <c r="M518" s="243">
        <v>158.6</v>
      </c>
    </row>
    <row r="519" spans="1:13" ht="13.5" x14ac:dyDescent="0.25">
      <c r="A519" s="241" t="s">
        <v>682</v>
      </c>
      <c r="B519" s="241" t="s">
        <v>588</v>
      </c>
      <c r="C519" s="241" t="s">
        <v>256</v>
      </c>
      <c r="D519" s="242">
        <v>4571</v>
      </c>
      <c r="E519" s="241" t="s">
        <v>578</v>
      </c>
      <c r="F519" s="241" t="s">
        <v>181</v>
      </c>
      <c r="G519" s="241" t="s">
        <v>250</v>
      </c>
      <c r="H519" s="241" t="s">
        <v>48</v>
      </c>
      <c r="I519" s="241" t="s">
        <v>57</v>
      </c>
      <c r="J519" s="241" t="s">
        <v>191</v>
      </c>
      <c r="K519" s="241" t="s">
        <v>210</v>
      </c>
      <c r="L519" s="241" t="s">
        <v>41</v>
      </c>
      <c r="M519" s="243">
        <v>39.6</v>
      </c>
    </row>
    <row r="520" spans="1:13" ht="13.5" x14ac:dyDescent="0.25">
      <c r="A520" s="241" t="s">
        <v>680</v>
      </c>
      <c r="B520" s="241" t="s">
        <v>584</v>
      </c>
      <c r="C520" s="241" t="s">
        <v>256</v>
      </c>
      <c r="D520" s="242">
        <v>4571</v>
      </c>
      <c r="E520" s="241" t="s">
        <v>578</v>
      </c>
      <c r="F520" s="241" t="s">
        <v>181</v>
      </c>
      <c r="G520" s="241" t="s">
        <v>250</v>
      </c>
      <c r="H520" s="241" t="s">
        <v>48</v>
      </c>
      <c r="I520" s="241" t="s">
        <v>57</v>
      </c>
      <c r="J520" s="241" t="s">
        <v>191</v>
      </c>
      <c r="K520" s="241" t="s">
        <v>15</v>
      </c>
      <c r="L520" s="241" t="s">
        <v>41</v>
      </c>
      <c r="M520" s="243">
        <v>27.8</v>
      </c>
    </row>
    <row r="521" spans="1:13" ht="13.5" x14ac:dyDescent="0.25">
      <c r="A521" s="241" t="s">
        <v>684</v>
      </c>
      <c r="B521" s="241" t="s">
        <v>592</v>
      </c>
      <c r="C521" s="241" t="s">
        <v>256</v>
      </c>
      <c r="D521" s="242">
        <v>4571</v>
      </c>
      <c r="E521" s="241" t="s">
        <v>578</v>
      </c>
      <c r="F521" s="241" t="s">
        <v>181</v>
      </c>
      <c r="G521" s="241" t="s">
        <v>250</v>
      </c>
      <c r="H521" s="241" t="s">
        <v>48</v>
      </c>
      <c r="I521" s="241" t="s">
        <v>57</v>
      </c>
      <c r="J521" s="241" t="s">
        <v>191</v>
      </c>
      <c r="K521" s="241" t="s">
        <v>209</v>
      </c>
      <c r="L521" s="241" t="s">
        <v>41</v>
      </c>
      <c r="M521" s="243">
        <v>118.9</v>
      </c>
    </row>
    <row r="522" spans="1:13" ht="13.5" x14ac:dyDescent="0.25">
      <c r="A522" s="241" t="s">
        <v>686</v>
      </c>
      <c r="B522" s="241" t="s">
        <v>596</v>
      </c>
      <c r="C522" s="241" t="s">
        <v>256</v>
      </c>
      <c r="D522" s="242">
        <v>4571</v>
      </c>
      <c r="E522" s="241" t="s">
        <v>578</v>
      </c>
      <c r="F522" s="241" t="s">
        <v>181</v>
      </c>
      <c r="G522" s="241" t="s">
        <v>250</v>
      </c>
      <c r="H522" s="241" t="s">
        <v>48</v>
      </c>
      <c r="I522" s="241" t="s">
        <v>57</v>
      </c>
      <c r="J522" s="241" t="s">
        <v>191</v>
      </c>
      <c r="K522" s="241" t="s">
        <v>208</v>
      </c>
      <c r="L522" s="241" t="s">
        <v>41</v>
      </c>
      <c r="M522" s="243">
        <v>198.2</v>
      </c>
    </row>
    <row r="523" spans="1:13" ht="13.5" x14ac:dyDescent="0.25">
      <c r="A523" s="241" t="s">
        <v>683</v>
      </c>
      <c r="B523" s="241" t="s">
        <v>590</v>
      </c>
      <c r="C523" s="241" t="s">
        <v>256</v>
      </c>
      <c r="D523" s="242">
        <v>4571</v>
      </c>
      <c r="E523" s="241" t="s">
        <v>578</v>
      </c>
      <c r="F523" s="241" t="s">
        <v>181</v>
      </c>
      <c r="G523" s="241" t="s">
        <v>250</v>
      </c>
      <c r="H523" s="241" t="s">
        <v>48</v>
      </c>
      <c r="I523" s="241" t="s">
        <v>57</v>
      </c>
      <c r="J523" s="241" t="s">
        <v>191</v>
      </c>
      <c r="K523" s="241" t="s">
        <v>222</v>
      </c>
      <c r="L523" s="241" t="s">
        <v>41</v>
      </c>
      <c r="M523" s="243">
        <v>99.1</v>
      </c>
    </row>
    <row r="524" spans="1:13" ht="13.5" x14ac:dyDescent="0.25">
      <c r="A524" s="241" t="s">
        <v>691</v>
      </c>
      <c r="B524" s="241" t="s">
        <v>586</v>
      </c>
      <c r="C524" s="241" t="s">
        <v>256</v>
      </c>
      <c r="D524" s="242">
        <v>4571</v>
      </c>
      <c r="E524" s="241" t="s">
        <v>578</v>
      </c>
      <c r="F524" s="241" t="s">
        <v>181</v>
      </c>
      <c r="G524" s="241" t="s">
        <v>250</v>
      </c>
      <c r="H524" s="241" t="s">
        <v>48</v>
      </c>
      <c r="I524" s="241" t="s">
        <v>231</v>
      </c>
      <c r="J524" s="241" t="s">
        <v>193</v>
      </c>
      <c r="K524" s="241" t="s">
        <v>210</v>
      </c>
      <c r="L524" s="241" t="s">
        <v>43</v>
      </c>
      <c r="M524" s="243">
        <v>57</v>
      </c>
    </row>
    <row r="525" spans="1:13" ht="13.5" x14ac:dyDescent="0.25">
      <c r="A525" s="241" t="s">
        <v>689</v>
      </c>
      <c r="B525" s="241" t="s">
        <v>582</v>
      </c>
      <c r="C525" s="241" t="s">
        <v>256</v>
      </c>
      <c r="D525" s="242">
        <v>4571</v>
      </c>
      <c r="E525" s="241" t="s">
        <v>578</v>
      </c>
      <c r="F525" s="241" t="s">
        <v>181</v>
      </c>
      <c r="G525" s="241" t="s">
        <v>250</v>
      </c>
      <c r="H525" s="241" t="s">
        <v>48</v>
      </c>
      <c r="I525" s="241" t="s">
        <v>231</v>
      </c>
      <c r="J525" s="241" t="s">
        <v>193</v>
      </c>
      <c r="K525" s="241" t="s">
        <v>15</v>
      </c>
      <c r="L525" s="241" t="s">
        <v>43</v>
      </c>
      <c r="M525" s="243">
        <v>39.9</v>
      </c>
    </row>
    <row r="526" spans="1:13" ht="13.5" x14ac:dyDescent="0.25">
      <c r="A526" s="241" t="s">
        <v>688</v>
      </c>
      <c r="B526" s="241" t="s">
        <v>580</v>
      </c>
      <c r="C526" s="241" t="s">
        <v>256</v>
      </c>
      <c r="D526" s="242">
        <v>4571</v>
      </c>
      <c r="E526" s="241" t="s">
        <v>578</v>
      </c>
      <c r="F526" s="241" t="s">
        <v>181</v>
      </c>
      <c r="G526" s="241" t="s">
        <v>250</v>
      </c>
      <c r="H526" s="241" t="s">
        <v>48</v>
      </c>
      <c r="I526" s="241" t="s">
        <v>231</v>
      </c>
      <c r="J526" s="241" t="s">
        <v>193</v>
      </c>
      <c r="K526" s="241" t="s">
        <v>209</v>
      </c>
      <c r="L526" s="241" t="s">
        <v>43</v>
      </c>
      <c r="M526" s="243">
        <v>178</v>
      </c>
    </row>
    <row r="527" spans="1:13" ht="13.5" x14ac:dyDescent="0.25">
      <c r="A527" s="241" t="s">
        <v>695</v>
      </c>
      <c r="B527" s="241" t="s">
        <v>594</v>
      </c>
      <c r="C527" s="241" t="s">
        <v>256</v>
      </c>
      <c r="D527" s="242">
        <v>4571</v>
      </c>
      <c r="E527" s="241" t="s">
        <v>578</v>
      </c>
      <c r="F527" s="241" t="s">
        <v>181</v>
      </c>
      <c r="G527" s="241" t="s">
        <v>250</v>
      </c>
      <c r="H527" s="241" t="s">
        <v>48</v>
      </c>
      <c r="I527" s="241" t="s">
        <v>231</v>
      </c>
      <c r="J527" s="241" t="s">
        <v>193</v>
      </c>
      <c r="K527" s="241" t="s">
        <v>208</v>
      </c>
      <c r="L527" s="241" t="s">
        <v>43</v>
      </c>
      <c r="M527" s="243">
        <v>267</v>
      </c>
    </row>
    <row r="528" spans="1:13" ht="13.5" x14ac:dyDescent="0.25">
      <c r="A528" s="241" t="s">
        <v>687</v>
      </c>
      <c r="B528" s="241" t="s">
        <v>577</v>
      </c>
      <c r="C528" s="241" t="s">
        <v>256</v>
      </c>
      <c r="D528" s="242">
        <v>4571</v>
      </c>
      <c r="E528" s="241" t="s">
        <v>578</v>
      </c>
      <c r="F528" s="241" t="s">
        <v>181</v>
      </c>
      <c r="G528" s="241" t="s">
        <v>250</v>
      </c>
      <c r="H528" s="241" t="s">
        <v>48</v>
      </c>
      <c r="I528" s="241" t="s">
        <v>231</v>
      </c>
      <c r="J528" s="241" t="s">
        <v>193</v>
      </c>
      <c r="K528" s="241" t="s">
        <v>222</v>
      </c>
      <c r="L528" s="241" t="s">
        <v>43</v>
      </c>
      <c r="M528" s="243">
        <v>142.4</v>
      </c>
    </row>
    <row r="529" spans="1:13" ht="13.5" x14ac:dyDescent="0.25">
      <c r="A529" s="241" t="s">
        <v>692</v>
      </c>
      <c r="B529" s="241" t="s">
        <v>588</v>
      </c>
      <c r="C529" s="241" t="s">
        <v>256</v>
      </c>
      <c r="D529" s="242">
        <v>4571</v>
      </c>
      <c r="E529" s="241" t="s">
        <v>578</v>
      </c>
      <c r="F529" s="241" t="s">
        <v>181</v>
      </c>
      <c r="G529" s="241" t="s">
        <v>250</v>
      </c>
      <c r="H529" s="241" t="s">
        <v>48</v>
      </c>
      <c r="I529" s="241" t="s">
        <v>231</v>
      </c>
      <c r="J529" s="241" t="s">
        <v>193</v>
      </c>
      <c r="K529" s="241" t="s">
        <v>210</v>
      </c>
      <c r="L529" s="241" t="s">
        <v>41</v>
      </c>
      <c r="M529" s="243">
        <v>35.6</v>
      </c>
    </row>
    <row r="530" spans="1:13" ht="13.5" x14ac:dyDescent="0.25">
      <c r="A530" s="241" t="s">
        <v>690</v>
      </c>
      <c r="B530" s="241" t="s">
        <v>584</v>
      </c>
      <c r="C530" s="241" t="s">
        <v>256</v>
      </c>
      <c r="D530" s="242">
        <v>4571</v>
      </c>
      <c r="E530" s="241" t="s">
        <v>578</v>
      </c>
      <c r="F530" s="241" t="s">
        <v>181</v>
      </c>
      <c r="G530" s="241" t="s">
        <v>250</v>
      </c>
      <c r="H530" s="241" t="s">
        <v>48</v>
      </c>
      <c r="I530" s="241" t="s">
        <v>231</v>
      </c>
      <c r="J530" s="241" t="s">
        <v>193</v>
      </c>
      <c r="K530" s="241" t="s">
        <v>15</v>
      </c>
      <c r="L530" s="241" t="s">
        <v>41</v>
      </c>
      <c r="M530" s="243">
        <v>24.9</v>
      </c>
    </row>
    <row r="531" spans="1:13" ht="13.5" x14ac:dyDescent="0.25">
      <c r="A531" s="241" t="s">
        <v>694</v>
      </c>
      <c r="B531" s="241" t="s">
        <v>592</v>
      </c>
      <c r="C531" s="241" t="s">
        <v>256</v>
      </c>
      <c r="D531" s="242">
        <v>4571</v>
      </c>
      <c r="E531" s="241" t="s">
        <v>578</v>
      </c>
      <c r="F531" s="241" t="s">
        <v>181</v>
      </c>
      <c r="G531" s="241" t="s">
        <v>250</v>
      </c>
      <c r="H531" s="241" t="s">
        <v>48</v>
      </c>
      <c r="I531" s="241" t="s">
        <v>231</v>
      </c>
      <c r="J531" s="241" t="s">
        <v>193</v>
      </c>
      <c r="K531" s="241" t="s">
        <v>209</v>
      </c>
      <c r="L531" s="241" t="s">
        <v>41</v>
      </c>
      <c r="M531" s="243">
        <v>106.8</v>
      </c>
    </row>
    <row r="532" spans="1:13" ht="13.5" x14ac:dyDescent="0.25">
      <c r="A532" s="241" t="s">
        <v>696</v>
      </c>
      <c r="B532" s="241" t="s">
        <v>596</v>
      </c>
      <c r="C532" s="241" t="s">
        <v>256</v>
      </c>
      <c r="D532" s="242">
        <v>4571</v>
      </c>
      <c r="E532" s="241" t="s">
        <v>578</v>
      </c>
      <c r="F532" s="241" t="s">
        <v>181</v>
      </c>
      <c r="G532" s="241" t="s">
        <v>250</v>
      </c>
      <c r="H532" s="241" t="s">
        <v>48</v>
      </c>
      <c r="I532" s="241" t="s">
        <v>231</v>
      </c>
      <c r="J532" s="241" t="s">
        <v>193</v>
      </c>
      <c r="K532" s="241" t="s">
        <v>208</v>
      </c>
      <c r="L532" s="241" t="s">
        <v>41</v>
      </c>
      <c r="M532" s="243">
        <v>178</v>
      </c>
    </row>
    <row r="533" spans="1:13" ht="13.5" x14ac:dyDescent="0.25">
      <c r="A533" s="241" t="s">
        <v>693</v>
      </c>
      <c r="B533" s="241" t="s">
        <v>590</v>
      </c>
      <c r="C533" s="241" t="s">
        <v>256</v>
      </c>
      <c r="D533" s="242">
        <v>4571</v>
      </c>
      <c r="E533" s="241" t="s">
        <v>578</v>
      </c>
      <c r="F533" s="241" t="s">
        <v>181</v>
      </c>
      <c r="G533" s="241" t="s">
        <v>250</v>
      </c>
      <c r="H533" s="241" t="s">
        <v>48</v>
      </c>
      <c r="I533" s="241" t="s">
        <v>231</v>
      </c>
      <c r="J533" s="241" t="s">
        <v>193</v>
      </c>
      <c r="K533" s="241" t="s">
        <v>222</v>
      </c>
      <c r="L533" s="241" t="s">
        <v>41</v>
      </c>
      <c r="M533" s="243">
        <v>89</v>
      </c>
    </row>
    <row r="534" spans="1:13" ht="13.5" x14ac:dyDescent="0.25">
      <c r="A534" s="241" t="s">
        <v>1433</v>
      </c>
      <c r="B534" s="241" t="s">
        <v>563</v>
      </c>
      <c r="C534" s="241" t="s">
        <v>253</v>
      </c>
      <c r="D534" s="242">
        <v>4011</v>
      </c>
      <c r="E534" s="241" t="s">
        <v>557</v>
      </c>
      <c r="F534" s="241" t="s">
        <v>47</v>
      </c>
      <c r="G534" s="241" t="s">
        <v>47</v>
      </c>
      <c r="H534" s="241" t="s">
        <v>48</v>
      </c>
      <c r="I534" s="241" t="s">
        <v>334</v>
      </c>
      <c r="J534" s="241" t="s">
        <v>396</v>
      </c>
      <c r="K534" s="241" t="s">
        <v>210</v>
      </c>
      <c r="L534" s="241" t="s">
        <v>43</v>
      </c>
      <c r="M534" s="243">
        <v>368</v>
      </c>
    </row>
    <row r="535" spans="1:13" ht="13.5" x14ac:dyDescent="0.25">
      <c r="A535" s="241" t="s">
        <v>1425</v>
      </c>
      <c r="B535" s="241" t="s">
        <v>561</v>
      </c>
      <c r="C535" s="241" t="s">
        <v>253</v>
      </c>
      <c r="D535" s="242">
        <v>4011</v>
      </c>
      <c r="E535" s="241" t="s">
        <v>557</v>
      </c>
      <c r="F535" s="241" t="s">
        <v>47</v>
      </c>
      <c r="G535" s="241" t="s">
        <v>47</v>
      </c>
      <c r="H535" s="241" t="s">
        <v>48</v>
      </c>
      <c r="I535" s="241" t="s">
        <v>334</v>
      </c>
      <c r="J535" s="241" t="s">
        <v>396</v>
      </c>
      <c r="K535" s="241" t="s">
        <v>15</v>
      </c>
      <c r="L535" s="241" t="s">
        <v>43</v>
      </c>
      <c r="M535" s="243">
        <v>257.60000000000002</v>
      </c>
    </row>
    <row r="536" spans="1:13" ht="13.5" x14ac:dyDescent="0.25">
      <c r="A536" s="241" t="s">
        <v>1429</v>
      </c>
      <c r="B536" s="241" t="s">
        <v>569</v>
      </c>
      <c r="C536" s="241" t="s">
        <v>253</v>
      </c>
      <c r="D536" s="242">
        <v>4011</v>
      </c>
      <c r="E536" s="241" t="s">
        <v>557</v>
      </c>
      <c r="F536" s="241" t="s">
        <v>47</v>
      </c>
      <c r="G536" s="241" t="s">
        <v>47</v>
      </c>
      <c r="H536" s="241" t="s">
        <v>48</v>
      </c>
      <c r="I536" s="241" t="s">
        <v>334</v>
      </c>
      <c r="J536" s="241" t="s">
        <v>396</v>
      </c>
      <c r="K536" s="241" t="s">
        <v>209</v>
      </c>
      <c r="L536" s="241" t="s">
        <v>43</v>
      </c>
      <c r="M536" s="243">
        <v>1150</v>
      </c>
    </row>
    <row r="537" spans="1:13" ht="13.5" x14ac:dyDescent="0.25">
      <c r="A537" s="241" t="s">
        <v>1431</v>
      </c>
      <c r="B537" s="241" t="s">
        <v>573</v>
      </c>
      <c r="C537" s="241" t="s">
        <v>253</v>
      </c>
      <c r="D537" s="242">
        <v>4011</v>
      </c>
      <c r="E537" s="241" t="s">
        <v>557</v>
      </c>
      <c r="F537" s="241" t="s">
        <v>47</v>
      </c>
      <c r="G537" s="241" t="s">
        <v>47</v>
      </c>
      <c r="H537" s="241" t="s">
        <v>48</v>
      </c>
      <c r="I537" s="241" t="s">
        <v>334</v>
      </c>
      <c r="J537" s="241" t="s">
        <v>396</v>
      </c>
      <c r="K537" s="241" t="s">
        <v>208</v>
      </c>
      <c r="L537" s="241" t="s">
        <v>43</v>
      </c>
      <c r="M537" s="243">
        <v>1725</v>
      </c>
    </row>
    <row r="538" spans="1:13" ht="13.5" x14ac:dyDescent="0.25">
      <c r="A538" s="241" t="s">
        <v>1424</v>
      </c>
      <c r="B538" s="241" t="s">
        <v>565</v>
      </c>
      <c r="C538" s="241" t="s">
        <v>253</v>
      </c>
      <c r="D538" s="242">
        <v>4011</v>
      </c>
      <c r="E538" s="241" t="s">
        <v>557</v>
      </c>
      <c r="F538" s="241" t="s">
        <v>47</v>
      </c>
      <c r="G538" s="241" t="s">
        <v>47</v>
      </c>
      <c r="H538" s="241" t="s">
        <v>48</v>
      </c>
      <c r="I538" s="241" t="s">
        <v>334</v>
      </c>
      <c r="J538" s="241" t="s">
        <v>396</v>
      </c>
      <c r="K538" s="241" t="s">
        <v>222</v>
      </c>
      <c r="L538" s="241" t="s">
        <v>43</v>
      </c>
      <c r="M538" s="243">
        <v>920</v>
      </c>
    </row>
    <row r="539" spans="1:13" ht="13.5" x14ac:dyDescent="0.25">
      <c r="A539" s="241" t="s">
        <v>1427</v>
      </c>
      <c r="B539" s="241" t="s">
        <v>556</v>
      </c>
      <c r="C539" s="241" t="s">
        <v>253</v>
      </c>
      <c r="D539" s="242">
        <v>4011</v>
      </c>
      <c r="E539" s="241" t="s">
        <v>557</v>
      </c>
      <c r="F539" s="241" t="s">
        <v>47</v>
      </c>
      <c r="G539" s="241" t="s">
        <v>47</v>
      </c>
      <c r="H539" s="241" t="s">
        <v>48</v>
      </c>
      <c r="I539" s="241" t="s">
        <v>334</v>
      </c>
      <c r="J539" s="241" t="s">
        <v>396</v>
      </c>
      <c r="K539" s="241" t="s">
        <v>210</v>
      </c>
      <c r="L539" s="241" t="s">
        <v>41</v>
      </c>
      <c r="M539" s="243">
        <v>230</v>
      </c>
    </row>
    <row r="540" spans="1:13" ht="13.5" x14ac:dyDescent="0.25">
      <c r="A540" s="241" t="s">
        <v>1426</v>
      </c>
      <c r="B540" s="241" t="s">
        <v>575</v>
      </c>
      <c r="C540" s="241" t="s">
        <v>253</v>
      </c>
      <c r="D540" s="242">
        <v>4011</v>
      </c>
      <c r="E540" s="241" t="s">
        <v>557</v>
      </c>
      <c r="F540" s="241" t="s">
        <v>47</v>
      </c>
      <c r="G540" s="241" t="s">
        <v>47</v>
      </c>
      <c r="H540" s="241" t="s">
        <v>48</v>
      </c>
      <c r="I540" s="241" t="s">
        <v>334</v>
      </c>
      <c r="J540" s="241" t="s">
        <v>396</v>
      </c>
      <c r="K540" s="241" t="s">
        <v>15</v>
      </c>
      <c r="L540" s="241" t="s">
        <v>41</v>
      </c>
      <c r="M540" s="243">
        <v>161</v>
      </c>
    </row>
    <row r="541" spans="1:13" ht="13.5" x14ac:dyDescent="0.25">
      <c r="A541" s="241" t="s">
        <v>1430</v>
      </c>
      <c r="B541" s="241" t="s">
        <v>571</v>
      </c>
      <c r="C541" s="241" t="s">
        <v>253</v>
      </c>
      <c r="D541" s="242">
        <v>4011</v>
      </c>
      <c r="E541" s="241" t="s">
        <v>557</v>
      </c>
      <c r="F541" s="241" t="s">
        <v>47</v>
      </c>
      <c r="G541" s="241" t="s">
        <v>47</v>
      </c>
      <c r="H541" s="241" t="s">
        <v>48</v>
      </c>
      <c r="I541" s="241" t="s">
        <v>334</v>
      </c>
      <c r="J541" s="241" t="s">
        <v>396</v>
      </c>
      <c r="K541" s="241" t="s">
        <v>209</v>
      </c>
      <c r="L541" s="241" t="s">
        <v>41</v>
      </c>
      <c r="M541" s="243">
        <v>690</v>
      </c>
    </row>
    <row r="542" spans="1:13" ht="13.5" x14ac:dyDescent="0.25">
      <c r="A542" s="241" t="s">
        <v>1432</v>
      </c>
      <c r="B542" s="241" t="s">
        <v>559</v>
      </c>
      <c r="C542" s="241" t="s">
        <v>253</v>
      </c>
      <c r="D542" s="242">
        <v>4011</v>
      </c>
      <c r="E542" s="241" t="s">
        <v>557</v>
      </c>
      <c r="F542" s="241" t="s">
        <v>47</v>
      </c>
      <c r="G542" s="241" t="s">
        <v>47</v>
      </c>
      <c r="H542" s="241" t="s">
        <v>48</v>
      </c>
      <c r="I542" s="241" t="s">
        <v>334</v>
      </c>
      <c r="J542" s="241" t="s">
        <v>396</v>
      </c>
      <c r="K542" s="241" t="s">
        <v>208</v>
      </c>
      <c r="L542" s="241" t="s">
        <v>41</v>
      </c>
      <c r="M542" s="243">
        <v>1150</v>
      </c>
    </row>
    <row r="543" spans="1:13" ht="13.5" x14ac:dyDescent="0.25">
      <c r="A543" s="241" t="s">
        <v>1428</v>
      </c>
      <c r="B543" s="241" t="s">
        <v>567</v>
      </c>
      <c r="C543" s="241" t="s">
        <v>253</v>
      </c>
      <c r="D543" s="242">
        <v>4011</v>
      </c>
      <c r="E543" s="241" t="s">
        <v>557</v>
      </c>
      <c r="F543" s="241" t="s">
        <v>47</v>
      </c>
      <c r="G543" s="241" t="s">
        <v>47</v>
      </c>
      <c r="H543" s="241" t="s">
        <v>48</v>
      </c>
      <c r="I543" s="241" t="s">
        <v>334</v>
      </c>
      <c r="J543" s="241" t="s">
        <v>396</v>
      </c>
      <c r="K543" s="241" t="s">
        <v>222</v>
      </c>
      <c r="L543" s="241" t="s">
        <v>41</v>
      </c>
      <c r="M543" s="243">
        <v>575</v>
      </c>
    </row>
    <row r="544" spans="1:13" ht="13.5" x14ac:dyDescent="0.25">
      <c r="A544" s="241" t="s">
        <v>562</v>
      </c>
      <c r="B544" s="241" t="s">
        <v>563</v>
      </c>
      <c r="C544" s="241" t="s">
        <v>253</v>
      </c>
      <c r="D544" s="242">
        <v>4011</v>
      </c>
      <c r="E544" s="241" t="s">
        <v>557</v>
      </c>
      <c r="F544" s="241" t="s">
        <v>47</v>
      </c>
      <c r="G544" s="241" t="s">
        <v>47</v>
      </c>
      <c r="H544" s="241" t="s">
        <v>48</v>
      </c>
      <c r="I544" s="241" t="s">
        <v>49</v>
      </c>
      <c r="J544" s="241" t="s">
        <v>50</v>
      </c>
      <c r="K544" s="241" t="s">
        <v>210</v>
      </c>
      <c r="L544" s="241" t="s">
        <v>43</v>
      </c>
      <c r="M544" s="243">
        <v>320</v>
      </c>
    </row>
    <row r="545" spans="1:13" ht="13.5" x14ac:dyDescent="0.25">
      <c r="A545" s="241" t="s">
        <v>560</v>
      </c>
      <c r="B545" s="241" t="s">
        <v>561</v>
      </c>
      <c r="C545" s="241" t="s">
        <v>253</v>
      </c>
      <c r="D545" s="242">
        <v>4011</v>
      </c>
      <c r="E545" s="241" t="s">
        <v>557</v>
      </c>
      <c r="F545" s="241" t="s">
        <v>47</v>
      </c>
      <c r="G545" s="241" t="s">
        <v>47</v>
      </c>
      <c r="H545" s="241" t="s">
        <v>48</v>
      </c>
      <c r="I545" s="241" t="s">
        <v>49</v>
      </c>
      <c r="J545" s="241" t="s">
        <v>50</v>
      </c>
      <c r="K545" s="241" t="s">
        <v>15</v>
      </c>
      <c r="L545" s="241" t="s">
        <v>43</v>
      </c>
      <c r="M545" s="243">
        <v>224</v>
      </c>
    </row>
    <row r="546" spans="1:13" ht="13.5" x14ac:dyDescent="0.25">
      <c r="A546" s="241" t="s">
        <v>568</v>
      </c>
      <c r="B546" s="241" t="s">
        <v>569</v>
      </c>
      <c r="C546" s="241" t="s">
        <v>253</v>
      </c>
      <c r="D546" s="242">
        <v>4011</v>
      </c>
      <c r="E546" s="241" t="s">
        <v>557</v>
      </c>
      <c r="F546" s="241" t="s">
        <v>47</v>
      </c>
      <c r="G546" s="241" t="s">
        <v>47</v>
      </c>
      <c r="H546" s="241" t="s">
        <v>48</v>
      </c>
      <c r="I546" s="241" t="s">
        <v>49</v>
      </c>
      <c r="J546" s="241" t="s">
        <v>50</v>
      </c>
      <c r="K546" s="241" t="s">
        <v>209</v>
      </c>
      <c r="L546" s="241" t="s">
        <v>43</v>
      </c>
      <c r="M546" s="243">
        <v>1000</v>
      </c>
    </row>
    <row r="547" spans="1:13" ht="13.5" x14ac:dyDescent="0.25">
      <c r="A547" s="241" t="s">
        <v>572</v>
      </c>
      <c r="B547" s="241" t="s">
        <v>573</v>
      </c>
      <c r="C547" s="241" t="s">
        <v>253</v>
      </c>
      <c r="D547" s="242">
        <v>4011</v>
      </c>
      <c r="E547" s="241" t="s">
        <v>557</v>
      </c>
      <c r="F547" s="241" t="s">
        <v>47</v>
      </c>
      <c r="G547" s="241" t="s">
        <v>47</v>
      </c>
      <c r="H547" s="241" t="s">
        <v>48</v>
      </c>
      <c r="I547" s="241" t="s">
        <v>49</v>
      </c>
      <c r="J547" s="241" t="s">
        <v>50</v>
      </c>
      <c r="K547" s="241" t="s">
        <v>208</v>
      </c>
      <c r="L547" s="241" t="s">
        <v>43</v>
      </c>
      <c r="M547" s="243">
        <v>1500</v>
      </c>
    </row>
    <row r="548" spans="1:13" ht="13.5" x14ac:dyDescent="0.25">
      <c r="A548" s="241" t="s">
        <v>564</v>
      </c>
      <c r="B548" s="241" t="s">
        <v>565</v>
      </c>
      <c r="C548" s="241" t="s">
        <v>253</v>
      </c>
      <c r="D548" s="242">
        <v>4011</v>
      </c>
      <c r="E548" s="241" t="s">
        <v>557</v>
      </c>
      <c r="F548" s="241" t="s">
        <v>47</v>
      </c>
      <c r="G548" s="241" t="s">
        <v>47</v>
      </c>
      <c r="H548" s="241" t="s">
        <v>48</v>
      </c>
      <c r="I548" s="241" t="s">
        <v>49</v>
      </c>
      <c r="J548" s="241" t="s">
        <v>50</v>
      </c>
      <c r="K548" s="241" t="s">
        <v>222</v>
      </c>
      <c r="L548" s="241" t="s">
        <v>43</v>
      </c>
      <c r="M548" s="243">
        <v>800</v>
      </c>
    </row>
    <row r="549" spans="1:13" ht="13.5" x14ac:dyDescent="0.25">
      <c r="A549" s="241" t="s">
        <v>555</v>
      </c>
      <c r="B549" s="241" t="s">
        <v>556</v>
      </c>
      <c r="C549" s="241" t="s">
        <v>253</v>
      </c>
      <c r="D549" s="242">
        <v>4011</v>
      </c>
      <c r="E549" s="241" t="s">
        <v>557</v>
      </c>
      <c r="F549" s="241" t="s">
        <v>47</v>
      </c>
      <c r="G549" s="241" t="s">
        <v>47</v>
      </c>
      <c r="H549" s="241" t="s">
        <v>48</v>
      </c>
      <c r="I549" s="241" t="s">
        <v>49</v>
      </c>
      <c r="J549" s="241" t="s">
        <v>50</v>
      </c>
      <c r="K549" s="241" t="s">
        <v>210</v>
      </c>
      <c r="L549" s="241" t="s">
        <v>41</v>
      </c>
      <c r="M549" s="243">
        <v>200</v>
      </c>
    </row>
    <row r="550" spans="1:13" ht="13.5" x14ac:dyDescent="0.25">
      <c r="A550" s="241" t="s">
        <v>574</v>
      </c>
      <c r="B550" s="241" t="s">
        <v>575</v>
      </c>
      <c r="C550" s="241" t="s">
        <v>253</v>
      </c>
      <c r="D550" s="242">
        <v>4011</v>
      </c>
      <c r="E550" s="241" t="s">
        <v>557</v>
      </c>
      <c r="F550" s="241" t="s">
        <v>47</v>
      </c>
      <c r="G550" s="241" t="s">
        <v>47</v>
      </c>
      <c r="H550" s="241" t="s">
        <v>48</v>
      </c>
      <c r="I550" s="241" t="s">
        <v>49</v>
      </c>
      <c r="J550" s="241" t="s">
        <v>50</v>
      </c>
      <c r="K550" s="241" t="s">
        <v>15</v>
      </c>
      <c r="L550" s="241" t="s">
        <v>41</v>
      </c>
      <c r="M550" s="243">
        <v>140</v>
      </c>
    </row>
    <row r="551" spans="1:13" ht="13.5" x14ac:dyDescent="0.25">
      <c r="A551" s="241" t="s">
        <v>570</v>
      </c>
      <c r="B551" s="241" t="s">
        <v>571</v>
      </c>
      <c r="C551" s="241" t="s">
        <v>253</v>
      </c>
      <c r="D551" s="242">
        <v>4011</v>
      </c>
      <c r="E551" s="241" t="s">
        <v>557</v>
      </c>
      <c r="F551" s="241" t="s">
        <v>47</v>
      </c>
      <c r="G551" s="241" t="s">
        <v>47</v>
      </c>
      <c r="H551" s="241" t="s">
        <v>48</v>
      </c>
      <c r="I551" s="241" t="s">
        <v>49</v>
      </c>
      <c r="J551" s="241" t="s">
        <v>50</v>
      </c>
      <c r="K551" s="241" t="s">
        <v>209</v>
      </c>
      <c r="L551" s="241" t="s">
        <v>41</v>
      </c>
      <c r="M551" s="243">
        <v>600</v>
      </c>
    </row>
    <row r="552" spans="1:13" ht="13.5" x14ac:dyDescent="0.25">
      <c r="A552" s="241" t="s">
        <v>558</v>
      </c>
      <c r="B552" s="241" t="s">
        <v>559</v>
      </c>
      <c r="C552" s="241" t="s">
        <v>253</v>
      </c>
      <c r="D552" s="242">
        <v>4011</v>
      </c>
      <c r="E552" s="241" t="s">
        <v>557</v>
      </c>
      <c r="F552" s="241" t="s">
        <v>47</v>
      </c>
      <c r="G552" s="241" t="s">
        <v>47</v>
      </c>
      <c r="H552" s="241" t="s">
        <v>48</v>
      </c>
      <c r="I552" s="241" t="s">
        <v>49</v>
      </c>
      <c r="J552" s="241" t="s">
        <v>50</v>
      </c>
      <c r="K552" s="241" t="s">
        <v>208</v>
      </c>
      <c r="L552" s="241" t="s">
        <v>41</v>
      </c>
      <c r="M552" s="243">
        <v>1000</v>
      </c>
    </row>
    <row r="553" spans="1:13" ht="13.5" x14ac:dyDescent="0.25">
      <c r="A553" s="241" t="s">
        <v>566</v>
      </c>
      <c r="B553" s="241" t="s">
        <v>567</v>
      </c>
      <c r="C553" s="241" t="s">
        <v>253</v>
      </c>
      <c r="D553" s="242">
        <v>4011</v>
      </c>
      <c r="E553" s="241" t="s">
        <v>557</v>
      </c>
      <c r="F553" s="241" t="s">
        <v>47</v>
      </c>
      <c r="G553" s="241" t="s">
        <v>47</v>
      </c>
      <c r="H553" s="241" t="s">
        <v>48</v>
      </c>
      <c r="I553" s="241" t="s">
        <v>49</v>
      </c>
      <c r="J553" s="241" t="s">
        <v>50</v>
      </c>
      <c r="K553" s="241" t="s">
        <v>222</v>
      </c>
      <c r="L553" s="241" t="s">
        <v>41</v>
      </c>
      <c r="M553" s="243">
        <v>500</v>
      </c>
    </row>
    <row r="554" spans="1:13" ht="13.5" x14ac:dyDescent="0.25">
      <c r="A554" s="241" t="s">
        <v>600</v>
      </c>
      <c r="B554" s="241" t="s">
        <v>563</v>
      </c>
      <c r="C554" s="241" t="s">
        <v>253</v>
      </c>
      <c r="D554" s="242">
        <v>4011</v>
      </c>
      <c r="E554" s="241" t="s">
        <v>557</v>
      </c>
      <c r="F554" s="241" t="s">
        <v>47</v>
      </c>
      <c r="G554" s="241" t="s">
        <v>47</v>
      </c>
      <c r="H554" s="241" t="s">
        <v>48</v>
      </c>
      <c r="I554" s="241" t="s">
        <v>227</v>
      </c>
      <c r="J554" s="241" t="s">
        <v>228</v>
      </c>
      <c r="K554" s="241" t="s">
        <v>210</v>
      </c>
      <c r="L554" s="241" t="s">
        <v>43</v>
      </c>
      <c r="M554" s="243">
        <v>287.39999999999998</v>
      </c>
    </row>
    <row r="555" spans="1:13" ht="13.5" x14ac:dyDescent="0.25">
      <c r="A555" s="241" t="s">
        <v>599</v>
      </c>
      <c r="B555" s="241" t="s">
        <v>561</v>
      </c>
      <c r="C555" s="241" t="s">
        <v>253</v>
      </c>
      <c r="D555" s="242">
        <v>4011</v>
      </c>
      <c r="E555" s="241" t="s">
        <v>557</v>
      </c>
      <c r="F555" s="241" t="s">
        <v>47</v>
      </c>
      <c r="G555" s="241" t="s">
        <v>47</v>
      </c>
      <c r="H555" s="241" t="s">
        <v>48</v>
      </c>
      <c r="I555" s="241" t="s">
        <v>227</v>
      </c>
      <c r="J555" s="241" t="s">
        <v>228</v>
      </c>
      <c r="K555" s="241" t="s">
        <v>15</v>
      </c>
      <c r="L555" s="241" t="s">
        <v>43</v>
      </c>
      <c r="M555" s="243">
        <v>201.2</v>
      </c>
    </row>
    <row r="556" spans="1:13" ht="13.5" x14ac:dyDescent="0.25">
      <c r="A556" s="241" t="s">
        <v>603</v>
      </c>
      <c r="B556" s="241" t="s">
        <v>569</v>
      </c>
      <c r="C556" s="241" t="s">
        <v>253</v>
      </c>
      <c r="D556" s="242">
        <v>4011</v>
      </c>
      <c r="E556" s="241" t="s">
        <v>557</v>
      </c>
      <c r="F556" s="241" t="s">
        <v>47</v>
      </c>
      <c r="G556" s="241" t="s">
        <v>47</v>
      </c>
      <c r="H556" s="241" t="s">
        <v>48</v>
      </c>
      <c r="I556" s="241" t="s">
        <v>227</v>
      </c>
      <c r="J556" s="241" t="s">
        <v>228</v>
      </c>
      <c r="K556" s="241" t="s">
        <v>209</v>
      </c>
      <c r="L556" s="241" t="s">
        <v>43</v>
      </c>
      <c r="M556" s="243">
        <v>898</v>
      </c>
    </row>
    <row r="557" spans="1:13" ht="13.5" x14ac:dyDescent="0.25">
      <c r="A557" s="241" t="s">
        <v>605</v>
      </c>
      <c r="B557" s="241" t="s">
        <v>573</v>
      </c>
      <c r="C557" s="241" t="s">
        <v>253</v>
      </c>
      <c r="D557" s="242">
        <v>4011</v>
      </c>
      <c r="E557" s="241" t="s">
        <v>557</v>
      </c>
      <c r="F557" s="241" t="s">
        <v>47</v>
      </c>
      <c r="G557" s="241" t="s">
        <v>47</v>
      </c>
      <c r="H557" s="241" t="s">
        <v>48</v>
      </c>
      <c r="I557" s="241" t="s">
        <v>227</v>
      </c>
      <c r="J557" s="241" t="s">
        <v>228</v>
      </c>
      <c r="K557" s="241" t="s">
        <v>208</v>
      </c>
      <c r="L557" s="241" t="s">
        <v>43</v>
      </c>
      <c r="M557" s="243">
        <v>1347</v>
      </c>
    </row>
    <row r="558" spans="1:13" ht="13.5" x14ac:dyDescent="0.25">
      <c r="A558" s="241" t="s">
        <v>601</v>
      </c>
      <c r="B558" s="241" t="s">
        <v>565</v>
      </c>
      <c r="C558" s="241" t="s">
        <v>253</v>
      </c>
      <c r="D558" s="242">
        <v>4011</v>
      </c>
      <c r="E558" s="241" t="s">
        <v>557</v>
      </c>
      <c r="F558" s="241" t="s">
        <v>47</v>
      </c>
      <c r="G558" s="241" t="s">
        <v>47</v>
      </c>
      <c r="H558" s="241" t="s">
        <v>48</v>
      </c>
      <c r="I558" s="241" t="s">
        <v>227</v>
      </c>
      <c r="J558" s="241" t="s">
        <v>228</v>
      </c>
      <c r="K558" s="241" t="s">
        <v>222</v>
      </c>
      <c r="L558" s="241" t="s">
        <v>43</v>
      </c>
      <c r="M558" s="243">
        <v>718.4</v>
      </c>
    </row>
    <row r="559" spans="1:13" ht="13.5" x14ac:dyDescent="0.25">
      <c r="A559" s="241" t="s">
        <v>597</v>
      </c>
      <c r="B559" s="241" t="s">
        <v>556</v>
      </c>
      <c r="C559" s="241" t="s">
        <v>253</v>
      </c>
      <c r="D559" s="242">
        <v>4011</v>
      </c>
      <c r="E559" s="241" t="s">
        <v>557</v>
      </c>
      <c r="F559" s="241" t="s">
        <v>47</v>
      </c>
      <c r="G559" s="241" t="s">
        <v>47</v>
      </c>
      <c r="H559" s="241" t="s">
        <v>48</v>
      </c>
      <c r="I559" s="241" t="s">
        <v>227</v>
      </c>
      <c r="J559" s="241" t="s">
        <v>228</v>
      </c>
      <c r="K559" s="241" t="s">
        <v>210</v>
      </c>
      <c r="L559" s="241" t="s">
        <v>41</v>
      </c>
      <c r="M559" s="243">
        <v>179.6</v>
      </c>
    </row>
    <row r="560" spans="1:13" ht="13.5" x14ac:dyDescent="0.25">
      <c r="A560" s="241" t="s">
        <v>606</v>
      </c>
      <c r="B560" s="241" t="s">
        <v>575</v>
      </c>
      <c r="C560" s="241" t="s">
        <v>253</v>
      </c>
      <c r="D560" s="242">
        <v>4011</v>
      </c>
      <c r="E560" s="241" t="s">
        <v>557</v>
      </c>
      <c r="F560" s="241" t="s">
        <v>47</v>
      </c>
      <c r="G560" s="241" t="s">
        <v>47</v>
      </c>
      <c r="H560" s="241" t="s">
        <v>48</v>
      </c>
      <c r="I560" s="241" t="s">
        <v>227</v>
      </c>
      <c r="J560" s="241" t="s">
        <v>228</v>
      </c>
      <c r="K560" s="241" t="s">
        <v>15</v>
      </c>
      <c r="L560" s="241" t="s">
        <v>41</v>
      </c>
      <c r="M560" s="243">
        <v>125.7</v>
      </c>
    </row>
    <row r="561" spans="1:13" ht="13.5" x14ac:dyDescent="0.25">
      <c r="A561" s="241" t="s">
        <v>604</v>
      </c>
      <c r="B561" s="241" t="s">
        <v>571</v>
      </c>
      <c r="C561" s="241" t="s">
        <v>253</v>
      </c>
      <c r="D561" s="242">
        <v>4011</v>
      </c>
      <c r="E561" s="241" t="s">
        <v>557</v>
      </c>
      <c r="F561" s="241" t="s">
        <v>47</v>
      </c>
      <c r="G561" s="241" t="s">
        <v>47</v>
      </c>
      <c r="H561" s="241" t="s">
        <v>48</v>
      </c>
      <c r="I561" s="241" t="s">
        <v>227</v>
      </c>
      <c r="J561" s="241" t="s">
        <v>228</v>
      </c>
      <c r="K561" s="241" t="s">
        <v>209</v>
      </c>
      <c r="L561" s="241" t="s">
        <v>41</v>
      </c>
      <c r="M561" s="243">
        <v>538.79999999999995</v>
      </c>
    </row>
    <row r="562" spans="1:13" ht="13.5" x14ac:dyDescent="0.25">
      <c r="A562" s="241" t="s">
        <v>598</v>
      </c>
      <c r="B562" s="241" t="s">
        <v>559</v>
      </c>
      <c r="C562" s="241" t="s">
        <v>253</v>
      </c>
      <c r="D562" s="242">
        <v>4011</v>
      </c>
      <c r="E562" s="241" t="s">
        <v>557</v>
      </c>
      <c r="F562" s="241" t="s">
        <v>47</v>
      </c>
      <c r="G562" s="241" t="s">
        <v>47</v>
      </c>
      <c r="H562" s="241" t="s">
        <v>48</v>
      </c>
      <c r="I562" s="241" t="s">
        <v>227</v>
      </c>
      <c r="J562" s="241" t="s">
        <v>228</v>
      </c>
      <c r="K562" s="241" t="s">
        <v>208</v>
      </c>
      <c r="L562" s="241" t="s">
        <v>41</v>
      </c>
      <c r="M562" s="243">
        <v>898</v>
      </c>
    </row>
    <row r="563" spans="1:13" ht="13.5" x14ac:dyDescent="0.25">
      <c r="A563" s="241" t="s">
        <v>602</v>
      </c>
      <c r="B563" s="241" t="s">
        <v>567</v>
      </c>
      <c r="C563" s="241" t="s">
        <v>253</v>
      </c>
      <c r="D563" s="242">
        <v>4011</v>
      </c>
      <c r="E563" s="241" t="s">
        <v>557</v>
      </c>
      <c r="F563" s="241" t="s">
        <v>47</v>
      </c>
      <c r="G563" s="241" t="s">
        <v>47</v>
      </c>
      <c r="H563" s="241" t="s">
        <v>48</v>
      </c>
      <c r="I563" s="241" t="s">
        <v>227</v>
      </c>
      <c r="J563" s="241" t="s">
        <v>228</v>
      </c>
      <c r="K563" s="241" t="s">
        <v>222</v>
      </c>
      <c r="L563" s="241" t="s">
        <v>41</v>
      </c>
      <c r="M563" s="243">
        <v>449</v>
      </c>
    </row>
    <row r="564" spans="1:13" ht="13.5" x14ac:dyDescent="0.25">
      <c r="A564" s="241" t="s">
        <v>620</v>
      </c>
      <c r="B564" s="241" t="s">
        <v>563</v>
      </c>
      <c r="C564" s="241" t="s">
        <v>253</v>
      </c>
      <c r="D564" s="242">
        <v>4011</v>
      </c>
      <c r="E564" s="241" t="s">
        <v>557</v>
      </c>
      <c r="F564" s="241" t="s">
        <v>47</v>
      </c>
      <c r="G564" s="241" t="s">
        <v>47</v>
      </c>
      <c r="H564" s="241" t="s">
        <v>48</v>
      </c>
      <c r="I564" s="241" t="s">
        <v>51</v>
      </c>
      <c r="J564" s="241" t="s">
        <v>52</v>
      </c>
      <c r="K564" s="241" t="s">
        <v>210</v>
      </c>
      <c r="L564" s="241" t="s">
        <v>43</v>
      </c>
      <c r="M564" s="243">
        <v>258</v>
      </c>
    </row>
    <row r="565" spans="1:13" ht="13.5" x14ac:dyDescent="0.25">
      <c r="A565" s="241" t="s">
        <v>619</v>
      </c>
      <c r="B565" s="241" t="s">
        <v>561</v>
      </c>
      <c r="C565" s="241" t="s">
        <v>253</v>
      </c>
      <c r="D565" s="242">
        <v>4011</v>
      </c>
      <c r="E565" s="241" t="s">
        <v>557</v>
      </c>
      <c r="F565" s="241" t="s">
        <v>47</v>
      </c>
      <c r="G565" s="241" t="s">
        <v>47</v>
      </c>
      <c r="H565" s="241" t="s">
        <v>48</v>
      </c>
      <c r="I565" s="241" t="s">
        <v>51</v>
      </c>
      <c r="J565" s="241" t="s">
        <v>52</v>
      </c>
      <c r="K565" s="241" t="s">
        <v>15</v>
      </c>
      <c r="L565" s="241" t="s">
        <v>43</v>
      </c>
      <c r="M565" s="243">
        <v>180.6</v>
      </c>
    </row>
    <row r="566" spans="1:13" ht="13.5" x14ac:dyDescent="0.25">
      <c r="A566" s="241" t="s">
        <v>623</v>
      </c>
      <c r="B566" s="241" t="s">
        <v>569</v>
      </c>
      <c r="C566" s="241" t="s">
        <v>253</v>
      </c>
      <c r="D566" s="242">
        <v>4011</v>
      </c>
      <c r="E566" s="241" t="s">
        <v>557</v>
      </c>
      <c r="F566" s="241" t="s">
        <v>47</v>
      </c>
      <c r="G566" s="241" t="s">
        <v>47</v>
      </c>
      <c r="H566" s="241" t="s">
        <v>48</v>
      </c>
      <c r="I566" s="241" t="s">
        <v>51</v>
      </c>
      <c r="J566" s="241" t="s">
        <v>52</v>
      </c>
      <c r="K566" s="241" t="s">
        <v>209</v>
      </c>
      <c r="L566" s="241" t="s">
        <v>43</v>
      </c>
      <c r="M566" s="243">
        <v>806.4</v>
      </c>
    </row>
    <row r="567" spans="1:13" ht="13.5" x14ac:dyDescent="0.25">
      <c r="A567" s="241" t="s">
        <v>625</v>
      </c>
      <c r="B567" s="241" t="s">
        <v>573</v>
      </c>
      <c r="C567" s="241" t="s">
        <v>253</v>
      </c>
      <c r="D567" s="242">
        <v>4011</v>
      </c>
      <c r="E567" s="241" t="s">
        <v>557</v>
      </c>
      <c r="F567" s="241" t="s">
        <v>47</v>
      </c>
      <c r="G567" s="241" t="s">
        <v>47</v>
      </c>
      <c r="H567" s="241" t="s">
        <v>48</v>
      </c>
      <c r="I567" s="241" t="s">
        <v>51</v>
      </c>
      <c r="J567" s="241" t="s">
        <v>52</v>
      </c>
      <c r="K567" s="241" t="s">
        <v>208</v>
      </c>
      <c r="L567" s="241" t="s">
        <v>43</v>
      </c>
      <c r="M567" s="243">
        <v>1209.5999999999999</v>
      </c>
    </row>
    <row r="568" spans="1:13" ht="13.5" x14ac:dyDescent="0.25">
      <c r="A568" s="241" t="s">
        <v>621</v>
      </c>
      <c r="B568" s="241" t="s">
        <v>565</v>
      </c>
      <c r="C568" s="241" t="s">
        <v>253</v>
      </c>
      <c r="D568" s="242">
        <v>4011</v>
      </c>
      <c r="E568" s="241" t="s">
        <v>557</v>
      </c>
      <c r="F568" s="241" t="s">
        <v>47</v>
      </c>
      <c r="G568" s="241" t="s">
        <v>47</v>
      </c>
      <c r="H568" s="241" t="s">
        <v>48</v>
      </c>
      <c r="I568" s="241" t="s">
        <v>51</v>
      </c>
      <c r="J568" s="241" t="s">
        <v>52</v>
      </c>
      <c r="K568" s="241" t="s">
        <v>222</v>
      </c>
      <c r="L568" s="241" t="s">
        <v>43</v>
      </c>
      <c r="M568" s="243">
        <v>645.1</v>
      </c>
    </row>
    <row r="569" spans="1:13" ht="13.5" x14ac:dyDescent="0.25">
      <c r="A569" s="241" t="s">
        <v>617</v>
      </c>
      <c r="B569" s="241" t="s">
        <v>556</v>
      </c>
      <c r="C569" s="241" t="s">
        <v>253</v>
      </c>
      <c r="D569" s="242">
        <v>4011</v>
      </c>
      <c r="E569" s="241" t="s">
        <v>557</v>
      </c>
      <c r="F569" s="241" t="s">
        <v>47</v>
      </c>
      <c r="G569" s="241" t="s">
        <v>47</v>
      </c>
      <c r="H569" s="241" t="s">
        <v>48</v>
      </c>
      <c r="I569" s="241" t="s">
        <v>51</v>
      </c>
      <c r="J569" s="241" t="s">
        <v>52</v>
      </c>
      <c r="K569" s="241" t="s">
        <v>210</v>
      </c>
      <c r="L569" s="241" t="s">
        <v>41</v>
      </c>
      <c r="M569" s="243">
        <v>161.30000000000001</v>
      </c>
    </row>
    <row r="570" spans="1:13" ht="13.5" x14ac:dyDescent="0.25">
      <c r="A570" s="241" t="s">
        <v>626</v>
      </c>
      <c r="B570" s="241" t="s">
        <v>575</v>
      </c>
      <c r="C570" s="241" t="s">
        <v>253</v>
      </c>
      <c r="D570" s="242">
        <v>4011</v>
      </c>
      <c r="E570" s="241" t="s">
        <v>557</v>
      </c>
      <c r="F570" s="241" t="s">
        <v>47</v>
      </c>
      <c r="G570" s="241" t="s">
        <v>47</v>
      </c>
      <c r="H570" s="241" t="s">
        <v>48</v>
      </c>
      <c r="I570" s="241" t="s">
        <v>51</v>
      </c>
      <c r="J570" s="241" t="s">
        <v>52</v>
      </c>
      <c r="K570" s="241" t="s">
        <v>15</v>
      </c>
      <c r="L570" s="241" t="s">
        <v>41</v>
      </c>
      <c r="M570" s="243">
        <v>112.9</v>
      </c>
    </row>
    <row r="571" spans="1:13" ht="13.5" x14ac:dyDescent="0.25">
      <c r="A571" s="241" t="s">
        <v>624</v>
      </c>
      <c r="B571" s="241" t="s">
        <v>571</v>
      </c>
      <c r="C571" s="241" t="s">
        <v>253</v>
      </c>
      <c r="D571" s="242">
        <v>4011</v>
      </c>
      <c r="E571" s="241" t="s">
        <v>557</v>
      </c>
      <c r="F571" s="241" t="s">
        <v>47</v>
      </c>
      <c r="G571" s="241" t="s">
        <v>47</v>
      </c>
      <c r="H571" s="241" t="s">
        <v>48</v>
      </c>
      <c r="I571" s="241" t="s">
        <v>51</v>
      </c>
      <c r="J571" s="241" t="s">
        <v>52</v>
      </c>
      <c r="K571" s="241" t="s">
        <v>209</v>
      </c>
      <c r="L571" s="241" t="s">
        <v>41</v>
      </c>
      <c r="M571" s="243">
        <v>483.8</v>
      </c>
    </row>
    <row r="572" spans="1:13" ht="13.5" x14ac:dyDescent="0.25">
      <c r="A572" s="241" t="s">
        <v>618</v>
      </c>
      <c r="B572" s="241" t="s">
        <v>559</v>
      </c>
      <c r="C572" s="241" t="s">
        <v>253</v>
      </c>
      <c r="D572" s="242">
        <v>4011</v>
      </c>
      <c r="E572" s="241" t="s">
        <v>557</v>
      </c>
      <c r="F572" s="241" t="s">
        <v>47</v>
      </c>
      <c r="G572" s="241" t="s">
        <v>47</v>
      </c>
      <c r="H572" s="241" t="s">
        <v>48</v>
      </c>
      <c r="I572" s="241" t="s">
        <v>51</v>
      </c>
      <c r="J572" s="241" t="s">
        <v>52</v>
      </c>
      <c r="K572" s="241" t="s">
        <v>208</v>
      </c>
      <c r="L572" s="241" t="s">
        <v>41</v>
      </c>
      <c r="M572" s="243">
        <v>806.4</v>
      </c>
    </row>
    <row r="573" spans="1:13" ht="13.5" x14ac:dyDescent="0.25">
      <c r="A573" s="241" t="s">
        <v>622</v>
      </c>
      <c r="B573" s="241" t="s">
        <v>567</v>
      </c>
      <c r="C573" s="241" t="s">
        <v>253</v>
      </c>
      <c r="D573" s="242">
        <v>4011</v>
      </c>
      <c r="E573" s="241" t="s">
        <v>557</v>
      </c>
      <c r="F573" s="241" t="s">
        <v>47</v>
      </c>
      <c r="G573" s="241" t="s">
        <v>47</v>
      </c>
      <c r="H573" s="241" t="s">
        <v>48</v>
      </c>
      <c r="I573" s="241" t="s">
        <v>51</v>
      </c>
      <c r="J573" s="241" t="s">
        <v>52</v>
      </c>
      <c r="K573" s="241" t="s">
        <v>222</v>
      </c>
      <c r="L573" s="241" t="s">
        <v>41</v>
      </c>
      <c r="M573" s="243">
        <v>403.2</v>
      </c>
    </row>
    <row r="574" spans="1:13" ht="13.5" x14ac:dyDescent="0.25">
      <c r="A574" s="241" t="s">
        <v>640</v>
      </c>
      <c r="B574" s="241" t="s">
        <v>563</v>
      </c>
      <c r="C574" s="241" t="s">
        <v>253</v>
      </c>
      <c r="D574" s="242">
        <v>4011</v>
      </c>
      <c r="E574" s="241" t="s">
        <v>557</v>
      </c>
      <c r="F574" s="241" t="s">
        <v>47</v>
      </c>
      <c r="G574" s="241" t="s">
        <v>47</v>
      </c>
      <c r="H574" s="241" t="s">
        <v>48</v>
      </c>
      <c r="I574" s="241" t="s">
        <v>53</v>
      </c>
      <c r="J574" s="241" t="s">
        <v>54</v>
      </c>
      <c r="K574" s="241" t="s">
        <v>210</v>
      </c>
      <c r="L574" s="241" t="s">
        <v>43</v>
      </c>
      <c r="M574" s="243">
        <v>231.7</v>
      </c>
    </row>
    <row r="575" spans="1:13" ht="13.5" x14ac:dyDescent="0.25">
      <c r="A575" s="241" t="s">
        <v>639</v>
      </c>
      <c r="B575" s="241" t="s">
        <v>561</v>
      </c>
      <c r="C575" s="241" t="s">
        <v>253</v>
      </c>
      <c r="D575" s="242">
        <v>4011</v>
      </c>
      <c r="E575" s="241" t="s">
        <v>557</v>
      </c>
      <c r="F575" s="241" t="s">
        <v>47</v>
      </c>
      <c r="G575" s="241" t="s">
        <v>47</v>
      </c>
      <c r="H575" s="241" t="s">
        <v>48</v>
      </c>
      <c r="I575" s="241" t="s">
        <v>53</v>
      </c>
      <c r="J575" s="241" t="s">
        <v>54</v>
      </c>
      <c r="K575" s="241" t="s">
        <v>15</v>
      </c>
      <c r="L575" s="241" t="s">
        <v>43</v>
      </c>
      <c r="M575" s="243">
        <v>162.19999999999999</v>
      </c>
    </row>
    <row r="576" spans="1:13" ht="13.5" x14ac:dyDescent="0.25">
      <c r="A576" s="241" t="s">
        <v>643</v>
      </c>
      <c r="B576" s="241" t="s">
        <v>569</v>
      </c>
      <c r="C576" s="241" t="s">
        <v>253</v>
      </c>
      <c r="D576" s="242">
        <v>4011</v>
      </c>
      <c r="E576" s="241" t="s">
        <v>557</v>
      </c>
      <c r="F576" s="241" t="s">
        <v>47</v>
      </c>
      <c r="G576" s="241" t="s">
        <v>47</v>
      </c>
      <c r="H576" s="241" t="s">
        <v>48</v>
      </c>
      <c r="I576" s="241" t="s">
        <v>53</v>
      </c>
      <c r="J576" s="241" t="s">
        <v>54</v>
      </c>
      <c r="K576" s="241" t="s">
        <v>209</v>
      </c>
      <c r="L576" s="241" t="s">
        <v>43</v>
      </c>
      <c r="M576" s="243">
        <v>724.2</v>
      </c>
    </row>
    <row r="577" spans="1:13" ht="13.5" x14ac:dyDescent="0.25">
      <c r="A577" s="241" t="s">
        <v>645</v>
      </c>
      <c r="B577" s="241" t="s">
        <v>573</v>
      </c>
      <c r="C577" s="241" t="s">
        <v>253</v>
      </c>
      <c r="D577" s="242">
        <v>4011</v>
      </c>
      <c r="E577" s="241" t="s">
        <v>557</v>
      </c>
      <c r="F577" s="241" t="s">
        <v>47</v>
      </c>
      <c r="G577" s="241" t="s">
        <v>47</v>
      </c>
      <c r="H577" s="241" t="s">
        <v>48</v>
      </c>
      <c r="I577" s="241" t="s">
        <v>53</v>
      </c>
      <c r="J577" s="241" t="s">
        <v>54</v>
      </c>
      <c r="K577" s="241" t="s">
        <v>208</v>
      </c>
      <c r="L577" s="241" t="s">
        <v>43</v>
      </c>
      <c r="M577" s="243">
        <v>1086.3</v>
      </c>
    </row>
    <row r="578" spans="1:13" ht="13.5" x14ac:dyDescent="0.25">
      <c r="A578" s="241" t="s">
        <v>641</v>
      </c>
      <c r="B578" s="241" t="s">
        <v>565</v>
      </c>
      <c r="C578" s="241" t="s">
        <v>253</v>
      </c>
      <c r="D578" s="242">
        <v>4011</v>
      </c>
      <c r="E578" s="241" t="s">
        <v>557</v>
      </c>
      <c r="F578" s="241" t="s">
        <v>47</v>
      </c>
      <c r="G578" s="241" t="s">
        <v>47</v>
      </c>
      <c r="H578" s="241" t="s">
        <v>48</v>
      </c>
      <c r="I578" s="241" t="s">
        <v>53</v>
      </c>
      <c r="J578" s="241" t="s">
        <v>54</v>
      </c>
      <c r="K578" s="241" t="s">
        <v>222</v>
      </c>
      <c r="L578" s="241" t="s">
        <v>43</v>
      </c>
      <c r="M578" s="243">
        <v>579.4</v>
      </c>
    </row>
    <row r="579" spans="1:13" ht="13.5" x14ac:dyDescent="0.25">
      <c r="A579" s="241" t="s">
        <v>637</v>
      </c>
      <c r="B579" s="241" t="s">
        <v>556</v>
      </c>
      <c r="C579" s="241" t="s">
        <v>253</v>
      </c>
      <c r="D579" s="242">
        <v>4011</v>
      </c>
      <c r="E579" s="241" t="s">
        <v>557</v>
      </c>
      <c r="F579" s="241" t="s">
        <v>47</v>
      </c>
      <c r="G579" s="241" t="s">
        <v>47</v>
      </c>
      <c r="H579" s="241" t="s">
        <v>48</v>
      </c>
      <c r="I579" s="241" t="s">
        <v>53</v>
      </c>
      <c r="J579" s="241" t="s">
        <v>54</v>
      </c>
      <c r="K579" s="241" t="s">
        <v>210</v>
      </c>
      <c r="L579" s="241" t="s">
        <v>41</v>
      </c>
      <c r="M579" s="243">
        <v>144.80000000000001</v>
      </c>
    </row>
    <row r="580" spans="1:13" ht="13.5" x14ac:dyDescent="0.25">
      <c r="A580" s="241" t="s">
        <v>646</v>
      </c>
      <c r="B580" s="241" t="s">
        <v>575</v>
      </c>
      <c r="C580" s="241" t="s">
        <v>253</v>
      </c>
      <c r="D580" s="242">
        <v>4011</v>
      </c>
      <c r="E580" s="241" t="s">
        <v>557</v>
      </c>
      <c r="F580" s="241" t="s">
        <v>47</v>
      </c>
      <c r="G580" s="241" t="s">
        <v>47</v>
      </c>
      <c r="H580" s="241" t="s">
        <v>48</v>
      </c>
      <c r="I580" s="241" t="s">
        <v>53</v>
      </c>
      <c r="J580" s="241" t="s">
        <v>54</v>
      </c>
      <c r="K580" s="241" t="s">
        <v>15</v>
      </c>
      <c r="L580" s="241" t="s">
        <v>41</v>
      </c>
      <c r="M580" s="243">
        <v>101.4</v>
      </c>
    </row>
    <row r="581" spans="1:13" ht="13.5" x14ac:dyDescent="0.25">
      <c r="A581" s="241" t="s">
        <v>644</v>
      </c>
      <c r="B581" s="241" t="s">
        <v>571</v>
      </c>
      <c r="C581" s="241" t="s">
        <v>253</v>
      </c>
      <c r="D581" s="242">
        <v>4011</v>
      </c>
      <c r="E581" s="241" t="s">
        <v>557</v>
      </c>
      <c r="F581" s="241" t="s">
        <v>47</v>
      </c>
      <c r="G581" s="241" t="s">
        <v>47</v>
      </c>
      <c r="H581" s="241" t="s">
        <v>48</v>
      </c>
      <c r="I581" s="241" t="s">
        <v>53</v>
      </c>
      <c r="J581" s="241" t="s">
        <v>54</v>
      </c>
      <c r="K581" s="241" t="s">
        <v>209</v>
      </c>
      <c r="L581" s="241" t="s">
        <v>41</v>
      </c>
      <c r="M581" s="243">
        <v>434.5</v>
      </c>
    </row>
    <row r="582" spans="1:13" ht="13.5" x14ac:dyDescent="0.25">
      <c r="A582" s="241" t="s">
        <v>638</v>
      </c>
      <c r="B582" s="241" t="s">
        <v>559</v>
      </c>
      <c r="C582" s="241" t="s">
        <v>253</v>
      </c>
      <c r="D582" s="242">
        <v>4011</v>
      </c>
      <c r="E582" s="241" t="s">
        <v>557</v>
      </c>
      <c r="F582" s="241" t="s">
        <v>47</v>
      </c>
      <c r="G582" s="241" t="s">
        <v>47</v>
      </c>
      <c r="H582" s="241" t="s">
        <v>48</v>
      </c>
      <c r="I582" s="241" t="s">
        <v>53</v>
      </c>
      <c r="J582" s="241" t="s">
        <v>54</v>
      </c>
      <c r="K582" s="241" t="s">
        <v>208</v>
      </c>
      <c r="L582" s="241" t="s">
        <v>41</v>
      </c>
      <c r="M582" s="243">
        <v>724.2</v>
      </c>
    </row>
    <row r="583" spans="1:13" ht="13.5" x14ac:dyDescent="0.25">
      <c r="A583" s="241" t="s">
        <v>642</v>
      </c>
      <c r="B583" s="241" t="s">
        <v>567</v>
      </c>
      <c r="C583" s="241" t="s">
        <v>253</v>
      </c>
      <c r="D583" s="242">
        <v>4011</v>
      </c>
      <c r="E583" s="241" t="s">
        <v>557</v>
      </c>
      <c r="F583" s="241" t="s">
        <v>47</v>
      </c>
      <c r="G583" s="241" t="s">
        <v>47</v>
      </c>
      <c r="H583" s="241" t="s">
        <v>48</v>
      </c>
      <c r="I583" s="241" t="s">
        <v>53</v>
      </c>
      <c r="J583" s="241" t="s">
        <v>54</v>
      </c>
      <c r="K583" s="241" t="s">
        <v>222</v>
      </c>
      <c r="L583" s="241" t="s">
        <v>41</v>
      </c>
      <c r="M583" s="243">
        <v>362.1</v>
      </c>
    </row>
    <row r="584" spans="1:13" ht="13.5" x14ac:dyDescent="0.25">
      <c r="A584" s="241" t="s">
        <v>706</v>
      </c>
      <c r="B584" s="241" t="s">
        <v>707</v>
      </c>
      <c r="C584" s="241" t="s">
        <v>253</v>
      </c>
      <c r="D584" s="242">
        <v>4012</v>
      </c>
      <c r="E584" s="241" t="s">
        <v>699</v>
      </c>
      <c r="F584" s="241" t="s">
        <v>47</v>
      </c>
      <c r="G584" s="241" t="s">
        <v>47</v>
      </c>
      <c r="H584" s="241" t="s">
        <v>48</v>
      </c>
      <c r="I584" s="241" t="s">
        <v>49</v>
      </c>
      <c r="J584" s="241" t="s">
        <v>50</v>
      </c>
      <c r="K584" s="241" t="s">
        <v>210</v>
      </c>
      <c r="L584" s="241" t="s">
        <v>43</v>
      </c>
      <c r="M584" s="243">
        <v>505.9</v>
      </c>
    </row>
    <row r="585" spans="1:13" ht="13.5" x14ac:dyDescent="0.25">
      <c r="A585" s="241" t="s">
        <v>702</v>
      </c>
      <c r="B585" s="241" t="s">
        <v>703</v>
      </c>
      <c r="C585" s="241" t="s">
        <v>253</v>
      </c>
      <c r="D585" s="242">
        <v>4012</v>
      </c>
      <c r="E585" s="241" t="s">
        <v>699</v>
      </c>
      <c r="F585" s="241" t="s">
        <v>47</v>
      </c>
      <c r="G585" s="241" t="s">
        <v>47</v>
      </c>
      <c r="H585" s="241" t="s">
        <v>48</v>
      </c>
      <c r="I585" s="241" t="s">
        <v>49</v>
      </c>
      <c r="J585" s="241" t="s">
        <v>50</v>
      </c>
      <c r="K585" s="241" t="s">
        <v>15</v>
      </c>
      <c r="L585" s="241" t="s">
        <v>43</v>
      </c>
      <c r="M585" s="243">
        <v>354.1</v>
      </c>
    </row>
    <row r="586" spans="1:13" ht="13.5" x14ac:dyDescent="0.25">
      <c r="A586" s="241" t="s">
        <v>712</v>
      </c>
      <c r="B586" s="241" t="s">
        <v>713</v>
      </c>
      <c r="C586" s="241" t="s">
        <v>253</v>
      </c>
      <c r="D586" s="242">
        <v>4012</v>
      </c>
      <c r="E586" s="241" t="s">
        <v>699</v>
      </c>
      <c r="F586" s="241" t="s">
        <v>47</v>
      </c>
      <c r="G586" s="241" t="s">
        <v>47</v>
      </c>
      <c r="H586" s="241" t="s">
        <v>48</v>
      </c>
      <c r="I586" s="241" t="s">
        <v>49</v>
      </c>
      <c r="J586" s="241" t="s">
        <v>50</v>
      </c>
      <c r="K586" s="241" t="s">
        <v>209</v>
      </c>
      <c r="L586" s="241" t="s">
        <v>43</v>
      </c>
      <c r="M586" s="243">
        <v>1581</v>
      </c>
    </row>
    <row r="587" spans="1:13" ht="13.5" x14ac:dyDescent="0.25">
      <c r="A587" s="241" t="s">
        <v>714</v>
      </c>
      <c r="B587" s="241" t="s">
        <v>715</v>
      </c>
      <c r="C587" s="241" t="s">
        <v>253</v>
      </c>
      <c r="D587" s="242">
        <v>4012</v>
      </c>
      <c r="E587" s="241" t="s">
        <v>699</v>
      </c>
      <c r="F587" s="241" t="s">
        <v>47</v>
      </c>
      <c r="G587" s="241" t="s">
        <v>47</v>
      </c>
      <c r="H587" s="241" t="s">
        <v>48</v>
      </c>
      <c r="I587" s="241" t="s">
        <v>49</v>
      </c>
      <c r="J587" s="241" t="s">
        <v>50</v>
      </c>
      <c r="K587" s="241" t="s">
        <v>208</v>
      </c>
      <c r="L587" s="241" t="s">
        <v>43</v>
      </c>
      <c r="M587" s="243">
        <v>2371.5</v>
      </c>
    </row>
    <row r="588" spans="1:13" ht="13.5" x14ac:dyDescent="0.25">
      <c r="A588" s="241" t="s">
        <v>700</v>
      </c>
      <c r="B588" s="241" t="s">
        <v>701</v>
      </c>
      <c r="C588" s="241" t="s">
        <v>253</v>
      </c>
      <c r="D588" s="242">
        <v>4012</v>
      </c>
      <c r="E588" s="241" t="s">
        <v>699</v>
      </c>
      <c r="F588" s="241" t="s">
        <v>47</v>
      </c>
      <c r="G588" s="241" t="s">
        <v>47</v>
      </c>
      <c r="H588" s="241" t="s">
        <v>48</v>
      </c>
      <c r="I588" s="241" t="s">
        <v>49</v>
      </c>
      <c r="J588" s="241" t="s">
        <v>50</v>
      </c>
      <c r="K588" s="241" t="s">
        <v>222</v>
      </c>
      <c r="L588" s="241" t="s">
        <v>43</v>
      </c>
      <c r="M588" s="243">
        <v>1264.8</v>
      </c>
    </row>
    <row r="589" spans="1:13" ht="13.5" x14ac:dyDescent="0.25">
      <c r="A589" s="241" t="s">
        <v>708</v>
      </c>
      <c r="B589" s="241" t="s">
        <v>709</v>
      </c>
      <c r="C589" s="241" t="s">
        <v>253</v>
      </c>
      <c r="D589" s="242">
        <v>4012</v>
      </c>
      <c r="E589" s="241" t="s">
        <v>699</v>
      </c>
      <c r="F589" s="241" t="s">
        <v>47</v>
      </c>
      <c r="G589" s="241" t="s">
        <v>47</v>
      </c>
      <c r="H589" s="241" t="s">
        <v>48</v>
      </c>
      <c r="I589" s="241" t="s">
        <v>49</v>
      </c>
      <c r="J589" s="241" t="s">
        <v>50</v>
      </c>
      <c r="K589" s="241" t="s">
        <v>210</v>
      </c>
      <c r="L589" s="241" t="s">
        <v>41</v>
      </c>
      <c r="M589" s="243">
        <v>316.2</v>
      </c>
    </row>
    <row r="590" spans="1:13" ht="13.5" x14ac:dyDescent="0.25">
      <c r="A590" s="241" t="s">
        <v>704</v>
      </c>
      <c r="B590" s="241" t="s">
        <v>705</v>
      </c>
      <c r="C590" s="241" t="s">
        <v>253</v>
      </c>
      <c r="D590" s="242">
        <v>4012</v>
      </c>
      <c r="E590" s="241" t="s">
        <v>699</v>
      </c>
      <c r="F590" s="241" t="s">
        <v>47</v>
      </c>
      <c r="G590" s="241" t="s">
        <v>47</v>
      </c>
      <c r="H590" s="241" t="s">
        <v>48</v>
      </c>
      <c r="I590" s="241" t="s">
        <v>49</v>
      </c>
      <c r="J590" s="241" t="s">
        <v>50</v>
      </c>
      <c r="K590" s="241" t="s">
        <v>15</v>
      </c>
      <c r="L590" s="241" t="s">
        <v>41</v>
      </c>
      <c r="M590" s="243">
        <v>221.3</v>
      </c>
    </row>
    <row r="591" spans="1:13" ht="13.5" x14ac:dyDescent="0.25">
      <c r="A591" s="241" t="s">
        <v>697</v>
      </c>
      <c r="B591" s="241" t="s">
        <v>698</v>
      </c>
      <c r="C591" s="241" t="s">
        <v>253</v>
      </c>
      <c r="D591" s="242">
        <v>4012</v>
      </c>
      <c r="E591" s="241" t="s">
        <v>699</v>
      </c>
      <c r="F591" s="241" t="s">
        <v>47</v>
      </c>
      <c r="G591" s="241" t="s">
        <v>47</v>
      </c>
      <c r="H591" s="241" t="s">
        <v>48</v>
      </c>
      <c r="I591" s="241" t="s">
        <v>49</v>
      </c>
      <c r="J591" s="241" t="s">
        <v>50</v>
      </c>
      <c r="K591" s="241" t="s">
        <v>209</v>
      </c>
      <c r="L591" s="241" t="s">
        <v>41</v>
      </c>
      <c r="M591" s="243">
        <v>948.6</v>
      </c>
    </row>
    <row r="592" spans="1:13" ht="13.5" x14ac:dyDescent="0.25">
      <c r="A592" s="241" t="s">
        <v>716</v>
      </c>
      <c r="B592" s="241" t="s">
        <v>717</v>
      </c>
      <c r="C592" s="241" t="s">
        <v>253</v>
      </c>
      <c r="D592" s="242">
        <v>4012</v>
      </c>
      <c r="E592" s="241" t="s">
        <v>699</v>
      </c>
      <c r="F592" s="241" t="s">
        <v>47</v>
      </c>
      <c r="G592" s="241" t="s">
        <v>47</v>
      </c>
      <c r="H592" s="241" t="s">
        <v>48</v>
      </c>
      <c r="I592" s="241" t="s">
        <v>49</v>
      </c>
      <c r="J592" s="241" t="s">
        <v>50</v>
      </c>
      <c r="K592" s="241" t="s">
        <v>208</v>
      </c>
      <c r="L592" s="241" t="s">
        <v>41</v>
      </c>
      <c r="M592" s="243">
        <v>1581</v>
      </c>
    </row>
    <row r="593" spans="1:13" ht="13.5" x14ac:dyDescent="0.25">
      <c r="A593" s="241" t="s">
        <v>710</v>
      </c>
      <c r="B593" s="241" t="s">
        <v>711</v>
      </c>
      <c r="C593" s="241" t="s">
        <v>253</v>
      </c>
      <c r="D593" s="242">
        <v>4012</v>
      </c>
      <c r="E593" s="241" t="s">
        <v>699</v>
      </c>
      <c r="F593" s="241" t="s">
        <v>47</v>
      </c>
      <c r="G593" s="241" t="s">
        <v>47</v>
      </c>
      <c r="H593" s="241" t="s">
        <v>48</v>
      </c>
      <c r="I593" s="241" t="s">
        <v>49</v>
      </c>
      <c r="J593" s="241" t="s">
        <v>50</v>
      </c>
      <c r="K593" s="241" t="s">
        <v>222</v>
      </c>
      <c r="L593" s="241" t="s">
        <v>41</v>
      </c>
      <c r="M593" s="243">
        <v>790.5</v>
      </c>
    </row>
    <row r="594" spans="1:13" ht="13.5" x14ac:dyDescent="0.25">
      <c r="A594" s="241" t="s">
        <v>763</v>
      </c>
      <c r="B594" s="241" t="s">
        <v>707</v>
      </c>
      <c r="C594" s="241" t="s">
        <v>253</v>
      </c>
      <c r="D594" s="242">
        <v>4012</v>
      </c>
      <c r="E594" s="241" t="s">
        <v>699</v>
      </c>
      <c r="F594" s="241" t="s">
        <v>47</v>
      </c>
      <c r="G594" s="241" t="s">
        <v>47</v>
      </c>
      <c r="H594" s="241" t="s">
        <v>48</v>
      </c>
      <c r="I594" s="241" t="s">
        <v>227</v>
      </c>
      <c r="J594" s="241" t="s">
        <v>228</v>
      </c>
      <c r="K594" s="241" t="s">
        <v>210</v>
      </c>
      <c r="L594" s="241" t="s">
        <v>43</v>
      </c>
      <c r="M594" s="243">
        <v>470.1</v>
      </c>
    </row>
    <row r="595" spans="1:13" ht="13.5" x14ac:dyDescent="0.25">
      <c r="A595" s="241" t="s">
        <v>761</v>
      </c>
      <c r="B595" s="241" t="s">
        <v>703</v>
      </c>
      <c r="C595" s="241" t="s">
        <v>253</v>
      </c>
      <c r="D595" s="242">
        <v>4012</v>
      </c>
      <c r="E595" s="241" t="s">
        <v>699</v>
      </c>
      <c r="F595" s="241" t="s">
        <v>47</v>
      </c>
      <c r="G595" s="241" t="s">
        <v>47</v>
      </c>
      <c r="H595" s="241" t="s">
        <v>48</v>
      </c>
      <c r="I595" s="241" t="s">
        <v>227</v>
      </c>
      <c r="J595" s="241" t="s">
        <v>228</v>
      </c>
      <c r="K595" s="241" t="s">
        <v>15</v>
      </c>
      <c r="L595" s="241" t="s">
        <v>43</v>
      </c>
      <c r="M595" s="243">
        <v>329.1</v>
      </c>
    </row>
    <row r="596" spans="1:13" ht="13.5" x14ac:dyDescent="0.25">
      <c r="A596" s="241" t="s">
        <v>766</v>
      </c>
      <c r="B596" s="241" t="s">
        <v>713</v>
      </c>
      <c r="C596" s="241" t="s">
        <v>253</v>
      </c>
      <c r="D596" s="242">
        <v>4012</v>
      </c>
      <c r="E596" s="241" t="s">
        <v>699</v>
      </c>
      <c r="F596" s="241" t="s">
        <v>47</v>
      </c>
      <c r="G596" s="241" t="s">
        <v>47</v>
      </c>
      <c r="H596" s="241" t="s">
        <v>48</v>
      </c>
      <c r="I596" s="241" t="s">
        <v>227</v>
      </c>
      <c r="J596" s="241" t="s">
        <v>228</v>
      </c>
      <c r="K596" s="241" t="s">
        <v>209</v>
      </c>
      <c r="L596" s="241" t="s">
        <v>43</v>
      </c>
      <c r="M596" s="243">
        <v>1469.1</v>
      </c>
    </row>
    <row r="597" spans="1:13" ht="13.5" x14ac:dyDescent="0.25">
      <c r="A597" s="241" t="s">
        <v>767</v>
      </c>
      <c r="B597" s="241" t="s">
        <v>715</v>
      </c>
      <c r="C597" s="241" t="s">
        <v>253</v>
      </c>
      <c r="D597" s="242">
        <v>4012</v>
      </c>
      <c r="E597" s="241" t="s">
        <v>699</v>
      </c>
      <c r="F597" s="241" t="s">
        <v>47</v>
      </c>
      <c r="G597" s="241" t="s">
        <v>47</v>
      </c>
      <c r="H597" s="241" t="s">
        <v>48</v>
      </c>
      <c r="I597" s="241" t="s">
        <v>227</v>
      </c>
      <c r="J597" s="241" t="s">
        <v>228</v>
      </c>
      <c r="K597" s="241" t="s">
        <v>208</v>
      </c>
      <c r="L597" s="241" t="s">
        <v>43</v>
      </c>
      <c r="M597" s="243">
        <v>2203.6</v>
      </c>
    </row>
    <row r="598" spans="1:13" ht="13.5" x14ac:dyDescent="0.25">
      <c r="A598" s="241" t="s">
        <v>760</v>
      </c>
      <c r="B598" s="241" t="s">
        <v>701</v>
      </c>
      <c r="C598" s="241" t="s">
        <v>253</v>
      </c>
      <c r="D598" s="242">
        <v>4012</v>
      </c>
      <c r="E598" s="241" t="s">
        <v>699</v>
      </c>
      <c r="F598" s="241" t="s">
        <v>47</v>
      </c>
      <c r="G598" s="241" t="s">
        <v>47</v>
      </c>
      <c r="H598" s="241" t="s">
        <v>48</v>
      </c>
      <c r="I598" s="241" t="s">
        <v>227</v>
      </c>
      <c r="J598" s="241" t="s">
        <v>228</v>
      </c>
      <c r="K598" s="241" t="s">
        <v>222</v>
      </c>
      <c r="L598" s="241" t="s">
        <v>43</v>
      </c>
      <c r="M598" s="243">
        <v>1175.3</v>
      </c>
    </row>
    <row r="599" spans="1:13" ht="13.5" x14ac:dyDescent="0.25">
      <c r="A599" s="241" t="s">
        <v>764</v>
      </c>
      <c r="B599" s="241" t="s">
        <v>709</v>
      </c>
      <c r="C599" s="241" t="s">
        <v>253</v>
      </c>
      <c r="D599" s="242">
        <v>4012</v>
      </c>
      <c r="E599" s="241" t="s">
        <v>699</v>
      </c>
      <c r="F599" s="241" t="s">
        <v>47</v>
      </c>
      <c r="G599" s="241" t="s">
        <v>47</v>
      </c>
      <c r="H599" s="241" t="s">
        <v>48</v>
      </c>
      <c r="I599" s="241" t="s">
        <v>227</v>
      </c>
      <c r="J599" s="241" t="s">
        <v>228</v>
      </c>
      <c r="K599" s="241" t="s">
        <v>210</v>
      </c>
      <c r="L599" s="241" t="s">
        <v>41</v>
      </c>
      <c r="M599" s="243">
        <v>293.8</v>
      </c>
    </row>
    <row r="600" spans="1:13" ht="13.5" x14ac:dyDescent="0.25">
      <c r="A600" s="241" t="s">
        <v>762</v>
      </c>
      <c r="B600" s="241" t="s">
        <v>705</v>
      </c>
      <c r="C600" s="241" t="s">
        <v>253</v>
      </c>
      <c r="D600" s="242">
        <v>4012</v>
      </c>
      <c r="E600" s="241" t="s">
        <v>699</v>
      </c>
      <c r="F600" s="241" t="s">
        <v>47</v>
      </c>
      <c r="G600" s="241" t="s">
        <v>47</v>
      </c>
      <c r="H600" s="241" t="s">
        <v>48</v>
      </c>
      <c r="I600" s="241" t="s">
        <v>227</v>
      </c>
      <c r="J600" s="241" t="s">
        <v>228</v>
      </c>
      <c r="K600" s="241" t="s">
        <v>15</v>
      </c>
      <c r="L600" s="241" t="s">
        <v>41</v>
      </c>
      <c r="M600" s="243">
        <v>205.7</v>
      </c>
    </row>
    <row r="601" spans="1:13" ht="13.5" x14ac:dyDescent="0.25">
      <c r="A601" s="241" t="s">
        <v>759</v>
      </c>
      <c r="B601" s="241" t="s">
        <v>698</v>
      </c>
      <c r="C601" s="241" t="s">
        <v>253</v>
      </c>
      <c r="D601" s="242">
        <v>4012</v>
      </c>
      <c r="E601" s="241" t="s">
        <v>699</v>
      </c>
      <c r="F601" s="241" t="s">
        <v>47</v>
      </c>
      <c r="G601" s="241" t="s">
        <v>47</v>
      </c>
      <c r="H601" s="241" t="s">
        <v>48</v>
      </c>
      <c r="I601" s="241" t="s">
        <v>227</v>
      </c>
      <c r="J601" s="241" t="s">
        <v>228</v>
      </c>
      <c r="K601" s="241" t="s">
        <v>209</v>
      </c>
      <c r="L601" s="241" t="s">
        <v>41</v>
      </c>
      <c r="M601" s="243">
        <v>881.4</v>
      </c>
    </row>
    <row r="602" spans="1:13" ht="13.5" x14ac:dyDescent="0.25">
      <c r="A602" s="241" t="s">
        <v>768</v>
      </c>
      <c r="B602" s="241" t="s">
        <v>717</v>
      </c>
      <c r="C602" s="241" t="s">
        <v>253</v>
      </c>
      <c r="D602" s="242">
        <v>4012</v>
      </c>
      <c r="E602" s="241" t="s">
        <v>699</v>
      </c>
      <c r="F602" s="241" t="s">
        <v>47</v>
      </c>
      <c r="G602" s="241" t="s">
        <v>47</v>
      </c>
      <c r="H602" s="241" t="s">
        <v>48</v>
      </c>
      <c r="I602" s="241" t="s">
        <v>227</v>
      </c>
      <c r="J602" s="241" t="s">
        <v>228</v>
      </c>
      <c r="K602" s="241" t="s">
        <v>208</v>
      </c>
      <c r="L602" s="241" t="s">
        <v>41</v>
      </c>
      <c r="M602" s="243">
        <v>1469.1</v>
      </c>
    </row>
    <row r="603" spans="1:13" ht="13.5" x14ac:dyDescent="0.25">
      <c r="A603" s="241" t="s">
        <v>765</v>
      </c>
      <c r="B603" s="241" t="s">
        <v>711</v>
      </c>
      <c r="C603" s="241" t="s">
        <v>253</v>
      </c>
      <c r="D603" s="242">
        <v>4012</v>
      </c>
      <c r="E603" s="241" t="s">
        <v>699</v>
      </c>
      <c r="F603" s="241" t="s">
        <v>47</v>
      </c>
      <c r="G603" s="241" t="s">
        <v>47</v>
      </c>
      <c r="H603" s="241" t="s">
        <v>48</v>
      </c>
      <c r="I603" s="241" t="s">
        <v>227</v>
      </c>
      <c r="J603" s="241" t="s">
        <v>228</v>
      </c>
      <c r="K603" s="241" t="s">
        <v>222</v>
      </c>
      <c r="L603" s="241" t="s">
        <v>41</v>
      </c>
      <c r="M603" s="243">
        <v>734.5</v>
      </c>
    </row>
    <row r="604" spans="1:13" ht="13.5" x14ac:dyDescent="0.25">
      <c r="A604" s="241" t="s">
        <v>793</v>
      </c>
      <c r="B604" s="241" t="s">
        <v>707</v>
      </c>
      <c r="C604" s="241" t="s">
        <v>253</v>
      </c>
      <c r="D604" s="242">
        <v>4012</v>
      </c>
      <c r="E604" s="241" t="s">
        <v>699</v>
      </c>
      <c r="F604" s="241" t="s">
        <v>47</v>
      </c>
      <c r="G604" s="241" t="s">
        <v>47</v>
      </c>
      <c r="H604" s="241" t="s">
        <v>48</v>
      </c>
      <c r="I604" s="241" t="s">
        <v>51</v>
      </c>
      <c r="J604" s="241" t="s">
        <v>52</v>
      </c>
      <c r="K604" s="241" t="s">
        <v>210</v>
      </c>
      <c r="L604" s="241" t="s">
        <v>43</v>
      </c>
      <c r="M604" s="243">
        <v>436.8</v>
      </c>
    </row>
    <row r="605" spans="1:13" ht="13.5" x14ac:dyDescent="0.25">
      <c r="A605" s="241" t="s">
        <v>791</v>
      </c>
      <c r="B605" s="241" t="s">
        <v>703</v>
      </c>
      <c r="C605" s="241" t="s">
        <v>253</v>
      </c>
      <c r="D605" s="242">
        <v>4012</v>
      </c>
      <c r="E605" s="241" t="s">
        <v>699</v>
      </c>
      <c r="F605" s="241" t="s">
        <v>47</v>
      </c>
      <c r="G605" s="241" t="s">
        <v>47</v>
      </c>
      <c r="H605" s="241" t="s">
        <v>48</v>
      </c>
      <c r="I605" s="241" t="s">
        <v>51</v>
      </c>
      <c r="J605" s="241" t="s">
        <v>52</v>
      </c>
      <c r="K605" s="241" t="s">
        <v>15</v>
      </c>
      <c r="L605" s="241" t="s">
        <v>43</v>
      </c>
      <c r="M605" s="243">
        <v>305.7</v>
      </c>
    </row>
    <row r="606" spans="1:13" ht="13.5" x14ac:dyDescent="0.25">
      <c r="A606" s="241" t="s">
        <v>796</v>
      </c>
      <c r="B606" s="241" t="s">
        <v>713</v>
      </c>
      <c r="C606" s="241" t="s">
        <v>253</v>
      </c>
      <c r="D606" s="242">
        <v>4012</v>
      </c>
      <c r="E606" s="241" t="s">
        <v>699</v>
      </c>
      <c r="F606" s="241" t="s">
        <v>47</v>
      </c>
      <c r="G606" s="241" t="s">
        <v>47</v>
      </c>
      <c r="H606" s="241" t="s">
        <v>48</v>
      </c>
      <c r="I606" s="241" t="s">
        <v>51</v>
      </c>
      <c r="J606" s="241" t="s">
        <v>52</v>
      </c>
      <c r="K606" s="241" t="s">
        <v>209</v>
      </c>
      <c r="L606" s="241" t="s">
        <v>43</v>
      </c>
      <c r="M606" s="243">
        <v>1364.9</v>
      </c>
    </row>
    <row r="607" spans="1:13" ht="13.5" x14ac:dyDescent="0.25">
      <c r="A607" s="241" t="s">
        <v>797</v>
      </c>
      <c r="B607" s="241" t="s">
        <v>715</v>
      </c>
      <c r="C607" s="241" t="s">
        <v>253</v>
      </c>
      <c r="D607" s="242">
        <v>4012</v>
      </c>
      <c r="E607" s="241" t="s">
        <v>699</v>
      </c>
      <c r="F607" s="241" t="s">
        <v>47</v>
      </c>
      <c r="G607" s="241" t="s">
        <v>47</v>
      </c>
      <c r="H607" s="241" t="s">
        <v>48</v>
      </c>
      <c r="I607" s="241" t="s">
        <v>51</v>
      </c>
      <c r="J607" s="241" t="s">
        <v>52</v>
      </c>
      <c r="K607" s="241" t="s">
        <v>208</v>
      </c>
      <c r="L607" s="241" t="s">
        <v>43</v>
      </c>
      <c r="M607" s="243">
        <v>2047.3</v>
      </c>
    </row>
    <row r="608" spans="1:13" ht="13.5" x14ac:dyDescent="0.25">
      <c r="A608" s="241" t="s">
        <v>790</v>
      </c>
      <c r="B608" s="241" t="s">
        <v>701</v>
      </c>
      <c r="C608" s="241" t="s">
        <v>253</v>
      </c>
      <c r="D608" s="242">
        <v>4012</v>
      </c>
      <c r="E608" s="241" t="s">
        <v>699</v>
      </c>
      <c r="F608" s="241" t="s">
        <v>47</v>
      </c>
      <c r="G608" s="241" t="s">
        <v>47</v>
      </c>
      <c r="H608" s="241" t="s">
        <v>48</v>
      </c>
      <c r="I608" s="241" t="s">
        <v>51</v>
      </c>
      <c r="J608" s="241" t="s">
        <v>52</v>
      </c>
      <c r="K608" s="241" t="s">
        <v>222</v>
      </c>
      <c r="L608" s="241" t="s">
        <v>43</v>
      </c>
      <c r="M608" s="243">
        <v>1091.9000000000001</v>
      </c>
    </row>
    <row r="609" spans="1:13" ht="13.5" x14ac:dyDescent="0.25">
      <c r="A609" s="241" t="s">
        <v>794</v>
      </c>
      <c r="B609" s="241" t="s">
        <v>709</v>
      </c>
      <c r="C609" s="241" t="s">
        <v>253</v>
      </c>
      <c r="D609" s="242">
        <v>4012</v>
      </c>
      <c r="E609" s="241" t="s">
        <v>699</v>
      </c>
      <c r="F609" s="241" t="s">
        <v>47</v>
      </c>
      <c r="G609" s="241" t="s">
        <v>47</v>
      </c>
      <c r="H609" s="241" t="s">
        <v>48</v>
      </c>
      <c r="I609" s="241" t="s">
        <v>51</v>
      </c>
      <c r="J609" s="241" t="s">
        <v>52</v>
      </c>
      <c r="K609" s="241" t="s">
        <v>210</v>
      </c>
      <c r="L609" s="241" t="s">
        <v>41</v>
      </c>
      <c r="M609" s="243">
        <v>273</v>
      </c>
    </row>
    <row r="610" spans="1:13" ht="13.5" x14ac:dyDescent="0.25">
      <c r="A610" s="241" t="s">
        <v>792</v>
      </c>
      <c r="B610" s="241" t="s">
        <v>705</v>
      </c>
      <c r="C610" s="241" t="s">
        <v>253</v>
      </c>
      <c r="D610" s="242">
        <v>4012</v>
      </c>
      <c r="E610" s="241" t="s">
        <v>699</v>
      </c>
      <c r="F610" s="241" t="s">
        <v>47</v>
      </c>
      <c r="G610" s="241" t="s">
        <v>47</v>
      </c>
      <c r="H610" s="241" t="s">
        <v>48</v>
      </c>
      <c r="I610" s="241" t="s">
        <v>51</v>
      </c>
      <c r="J610" s="241" t="s">
        <v>52</v>
      </c>
      <c r="K610" s="241" t="s">
        <v>15</v>
      </c>
      <c r="L610" s="241" t="s">
        <v>41</v>
      </c>
      <c r="M610" s="243">
        <v>191.1</v>
      </c>
    </row>
    <row r="611" spans="1:13" ht="13.5" x14ac:dyDescent="0.25">
      <c r="A611" s="241" t="s">
        <v>789</v>
      </c>
      <c r="B611" s="241" t="s">
        <v>698</v>
      </c>
      <c r="C611" s="241" t="s">
        <v>253</v>
      </c>
      <c r="D611" s="242">
        <v>4012</v>
      </c>
      <c r="E611" s="241" t="s">
        <v>699</v>
      </c>
      <c r="F611" s="241" t="s">
        <v>47</v>
      </c>
      <c r="G611" s="241" t="s">
        <v>47</v>
      </c>
      <c r="H611" s="241" t="s">
        <v>48</v>
      </c>
      <c r="I611" s="241" t="s">
        <v>51</v>
      </c>
      <c r="J611" s="241" t="s">
        <v>52</v>
      </c>
      <c r="K611" s="241" t="s">
        <v>209</v>
      </c>
      <c r="L611" s="241" t="s">
        <v>41</v>
      </c>
      <c r="M611" s="243">
        <v>818.9</v>
      </c>
    </row>
    <row r="612" spans="1:13" ht="13.5" x14ac:dyDescent="0.25">
      <c r="A612" s="241" t="s">
        <v>798</v>
      </c>
      <c r="B612" s="241" t="s">
        <v>717</v>
      </c>
      <c r="C612" s="241" t="s">
        <v>253</v>
      </c>
      <c r="D612" s="242">
        <v>4012</v>
      </c>
      <c r="E612" s="241" t="s">
        <v>699</v>
      </c>
      <c r="F612" s="241" t="s">
        <v>47</v>
      </c>
      <c r="G612" s="241" t="s">
        <v>47</v>
      </c>
      <c r="H612" s="241" t="s">
        <v>48</v>
      </c>
      <c r="I612" s="241" t="s">
        <v>51</v>
      </c>
      <c r="J612" s="241" t="s">
        <v>52</v>
      </c>
      <c r="K612" s="241" t="s">
        <v>208</v>
      </c>
      <c r="L612" s="241" t="s">
        <v>41</v>
      </c>
      <c r="M612" s="243">
        <v>1364.9</v>
      </c>
    </row>
    <row r="613" spans="1:13" ht="13.5" x14ac:dyDescent="0.25">
      <c r="A613" s="241" t="s">
        <v>795</v>
      </c>
      <c r="B613" s="241" t="s">
        <v>711</v>
      </c>
      <c r="C613" s="241" t="s">
        <v>253</v>
      </c>
      <c r="D613" s="242">
        <v>4012</v>
      </c>
      <c r="E613" s="241" t="s">
        <v>699</v>
      </c>
      <c r="F613" s="241" t="s">
        <v>47</v>
      </c>
      <c r="G613" s="241" t="s">
        <v>47</v>
      </c>
      <c r="H613" s="241" t="s">
        <v>48</v>
      </c>
      <c r="I613" s="241" t="s">
        <v>51</v>
      </c>
      <c r="J613" s="241" t="s">
        <v>52</v>
      </c>
      <c r="K613" s="241" t="s">
        <v>222</v>
      </c>
      <c r="L613" s="241" t="s">
        <v>41</v>
      </c>
      <c r="M613" s="243">
        <v>682.4</v>
      </c>
    </row>
    <row r="614" spans="1:13" ht="13.5" x14ac:dyDescent="0.25">
      <c r="A614" s="241" t="s">
        <v>823</v>
      </c>
      <c r="B614" s="241" t="s">
        <v>707</v>
      </c>
      <c r="C614" s="241" t="s">
        <v>253</v>
      </c>
      <c r="D614" s="242">
        <v>4012</v>
      </c>
      <c r="E614" s="241" t="s">
        <v>699</v>
      </c>
      <c r="F614" s="241" t="s">
        <v>47</v>
      </c>
      <c r="G614" s="241" t="s">
        <v>47</v>
      </c>
      <c r="H614" s="241" t="s">
        <v>48</v>
      </c>
      <c r="I614" s="241" t="s">
        <v>53</v>
      </c>
      <c r="J614" s="241" t="s">
        <v>54</v>
      </c>
      <c r="K614" s="241" t="s">
        <v>210</v>
      </c>
      <c r="L614" s="241" t="s">
        <v>43</v>
      </c>
      <c r="M614" s="243">
        <v>404.3</v>
      </c>
    </row>
    <row r="615" spans="1:13" ht="13.5" x14ac:dyDescent="0.25">
      <c r="A615" s="241" t="s">
        <v>821</v>
      </c>
      <c r="B615" s="241" t="s">
        <v>703</v>
      </c>
      <c r="C615" s="241" t="s">
        <v>253</v>
      </c>
      <c r="D615" s="242">
        <v>4012</v>
      </c>
      <c r="E615" s="241" t="s">
        <v>699</v>
      </c>
      <c r="F615" s="241" t="s">
        <v>47</v>
      </c>
      <c r="G615" s="241" t="s">
        <v>47</v>
      </c>
      <c r="H615" s="241" t="s">
        <v>48</v>
      </c>
      <c r="I615" s="241" t="s">
        <v>53</v>
      </c>
      <c r="J615" s="241" t="s">
        <v>54</v>
      </c>
      <c r="K615" s="241" t="s">
        <v>15</v>
      </c>
      <c r="L615" s="241" t="s">
        <v>43</v>
      </c>
      <c r="M615" s="243">
        <v>283</v>
      </c>
    </row>
    <row r="616" spans="1:13" ht="13.5" x14ac:dyDescent="0.25">
      <c r="A616" s="241" t="s">
        <v>826</v>
      </c>
      <c r="B616" s="241" t="s">
        <v>713</v>
      </c>
      <c r="C616" s="241" t="s">
        <v>253</v>
      </c>
      <c r="D616" s="242">
        <v>4012</v>
      </c>
      <c r="E616" s="241" t="s">
        <v>699</v>
      </c>
      <c r="F616" s="241" t="s">
        <v>47</v>
      </c>
      <c r="G616" s="241" t="s">
        <v>47</v>
      </c>
      <c r="H616" s="241" t="s">
        <v>48</v>
      </c>
      <c r="I616" s="241" t="s">
        <v>53</v>
      </c>
      <c r="J616" s="241" t="s">
        <v>54</v>
      </c>
      <c r="K616" s="241" t="s">
        <v>209</v>
      </c>
      <c r="L616" s="241" t="s">
        <v>43</v>
      </c>
      <c r="M616" s="243">
        <v>1263.5</v>
      </c>
    </row>
    <row r="617" spans="1:13" ht="13.5" x14ac:dyDescent="0.25">
      <c r="A617" s="241" t="s">
        <v>827</v>
      </c>
      <c r="B617" s="241" t="s">
        <v>715</v>
      </c>
      <c r="C617" s="241" t="s">
        <v>253</v>
      </c>
      <c r="D617" s="242">
        <v>4012</v>
      </c>
      <c r="E617" s="241" t="s">
        <v>699</v>
      </c>
      <c r="F617" s="241" t="s">
        <v>47</v>
      </c>
      <c r="G617" s="241" t="s">
        <v>47</v>
      </c>
      <c r="H617" s="241" t="s">
        <v>48</v>
      </c>
      <c r="I617" s="241" t="s">
        <v>53</v>
      </c>
      <c r="J617" s="241" t="s">
        <v>54</v>
      </c>
      <c r="K617" s="241" t="s">
        <v>208</v>
      </c>
      <c r="L617" s="241" t="s">
        <v>43</v>
      </c>
      <c r="M617" s="243">
        <v>1895.3</v>
      </c>
    </row>
    <row r="618" spans="1:13" ht="13.5" x14ac:dyDescent="0.25">
      <c r="A618" s="241" t="s">
        <v>820</v>
      </c>
      <c r="B618" s="241" t="s">
        <v>701</v>
      </c>
      <c r="C618" s="241" t="s">
        <v>253</v>
      </c>
      <c r="D618" s="242">
        <v>4012</v>
      </c>
      <c r="E618" s="241" t="s">
        <v>699</v>
      </c>
      <c r="F618" s="241" t="s">
        <v>47</v>
      </c>
      <c r="G618" s="241" t="s">
        <v>47</v>
      </c>
      <c r="H618" s="241" t="s">
        <v>48</v>
      </c>
      <c r="I618" s="241" t="s">
        <v>53</v>
      </c>
      <c r="J618" s="241" t="s">
        <v>54</v>
      </c>
      <c r="K618" s="241" t="s">
        <v>222</v>
      </c>
      <c r="L618" s="241" t="s">
        <v>43</v>
      </c>
      <c r="M618" s="243">
        <v>1010.8</v>
      </c>
    </row>
    <row r="619" spans="1:13" ht="13.5" x14ac:dyDescent="0.25">
      <c r="A619" s="241" t="s">
        <v>824</v>
      </c>
      <c r="B619" s="241" t="s">
        <v>709</v>
      </c>
      <c r="C619" s="241" t="s">
        <v>253</v>
      </c>
      <c r="D619" s="242">
        <v>4012</v>
      </c>
      <c r="E619" s="241" t="s">
        <v>699</v>
      </c>
      <c r="F619" s="241" t="s">
        <v>47</v>
      </c>
      <c r="G619" s="241" t="s">
        <v>47</v>
      </c>
      <c r="H619" s="241" t="s">
        <v>48</v>
      </c>
      <c r="I619" s="241" t="s">
        <v>53</v>
      </c>
      <c r="J619" s="241" t="s">
        <v>54</v>
      </c>
      <c r="K619" s="241" t="s">
        <v>210</v>
      </c>
      <c r="L619" s="241" t="s">
        <v>41</v>
      </c>
      <c r="M619" s="243">
        <v>252.7</v>
      </c>
    </row>
    <row r="620" spans="1:13" ht="13.5" x14ac:dyDescent="0.25">
      <c r="A620" s="241" t="s">
        <v>822</v>
      </c>
      <c r="B620" s="241" t="s">
        <v>705</v>
      </c>
      <c r="C620" s="241" t="s">
        <v>253</v>
      </c>
      <c r="D620" s="242">
        <v>4012</v>
      </c>
      <c r="E620" s="241" t="s">
        <v>699</v>
      </c>
      <c r="F620" s="241" t="s">
        <v>47</v>
      </c>
      <c r="G620" s="241" t="s">
        <v>47</v>
      </c>
      <c r="H620" s="241" t="s">
        <v>48</v>
      </c>
      <c r="I620" s="241" t="s">
        <v>53</v>
      </c>
      <c r="J620" s="241" t="s">
        <v>54</v>
      </c>
      <c r="K620" s="241" t="s">
        <v>15</v>
      </c>
      <c r="L620" s="241" t="s">
        <v>41</v>
      </c>
      <c r="M620" s="243">
        <v>176.9</v>
      </c>
    </row>
    <row r="621" spans="1:13" ht="13.5" x14ac:dyDescent="0.25">
      <c r="A621" s="241" t="s">
        <v>819</v>
      </c>
      <c r="B621" s="241" t="s">
        <v>698</v>
      </c>
      <c r="C621" s="241" t="s">
        <v>253</v>
      </c>
      <c r="D621" s="242">
        <v>4012</v>
      </c>
      <c r="E621" s="241" t="s">
        <v>699</v>
      </c>
      <c r="F621" s="241" t="s">
        <v>47</v>
      </c>
      <c r="G621" s="241" t="s">
        <v>47</v>
      </c>
      <c r="H621" s="241" t="s">
        <v>48</v>
      </c>
      <c r="I621" s="241" t="s">
        <v>53</v>
      </c>
      <c r="J621" s="241" t="s">
        <v>54</v>
      </c>
      <c r="K621" s="241" t="s">
        <v>209</v>
      </c>
      <c r="L621" s="241" t="s">
        <v>41</v>
      </c>
      <c r="M621" s="243">
        <v>758.1</v>
      </c>
    </row>
    <row r="622" spans="1:13" ht="13.5" x14ac:dyDescent="0.25">
      <c r="A622" s="241" t="s">
        <v>828</v>
      </c>
      <c r="B622" s="241" t="s">
        <v>717</v>
      </c>
      <c r="C622" s="241" t="s">
        <v>253</v>
      </c>
      <c r="D622" s="242">
        <v>4012</v>
      </c>
      <c r="E622" s="241" t="s">
        <v>699</v>
      </c>
      <c r="F622" s="241" t="s">
        <v>47</v>
      </c>
      <c r="G622" s="241" t="s">
        <v>47</v>
      </c>
      <c r="H622" s="241" t="s">
        <v>48</v>
      </c>
      <c r="I622" s="241" t="s">
        <v>53</v>
      </c>
      <c r="J622" s="241" t="s">
        <v>54</v>
      </c>
      <c r="K622" s="241" t="s">
        <v>208</v>
      </c>
      <c r="L622" s="241" t="s">
        <v>41</v>
      </c>
      <c r="M622" s="243">
        <v>1263.5</v>
      </c>
    </row>
    <row r="623" spans="1:13" ht="13.5" x14ac:dyDescent="0.25">
      <c r="A623" s="241" t="s">
        <v>825</v>
      </c>
      <c r="B623" s="241" t="s">
        <v>711</v>
      </c>
      <c r="C623" s="241" t="s">
        <v>253</v>
      </c>
      <c r="D623" s="242">
        <v>4012</v>
      </c>
      <c r="E623" s="241" t="s">
        <v>699</v>
      </c>
      <c r="F623" s="241" t="s">
        <v>47</v>
      </c>
      <c r="G623" s="241" t="s">
        <v>47</v>
      </c>
      <c r="H623" s="241" t="s">
        <v>48</v>
      </c>
      <c r="I623" s="241" t="s">
        <v>53</v>
      </c>
      <c r="J623" s="241" t="s">
        <v>54</v>
      </c>
      <c r="K623" s="241" t="s">
        <v>222</v>
      </c>
      <c r="L623" s="241" t="s">
        <v>41</v>
      </c>
      <c r="M623" s="243">
        <v>631.79999999999995</v>
      </c>
    </row>
    <row r="624" spans="1:13" ht="13.5" x14ac:dyDescent="0.25">
      <c r="A624" s="241" t="s">
        <v>853</v>
      </c>
      <c r="B624" s="241" t="s">
        <v>707</v>
      </c>
      <c r="C624" s="241" t="s">
        <v>253</v>
      </c>
      <c r="D624" s="242">
        <v>4012</v>
      </c>
      <c r="E624" s="241" t="s">
        <v>699</v>
      </c>
      <c r="F624" s="241" t="s">
        <v>47</v>
      </c>
      <c r="G624" s="241" t="s">
        <v>47</v>
      </c>
      <c r="H624" s="241" t="s">
        <v>48</v>
      </c>
      <c r="I624" s="241" t="s">
        <v>229</v>
      </c>
      <c r="J624" s="241" t="s">
        <v>230</v>
      </c>
      <c r="K624" s="241" t="s">
        <v>210</v>
      </c>
      <c r="L624" s="241" t="s">
        <v>43</v>
      </c>
      <c r="M624" s="243">
        <v>371.8</v>
      </c>
    </row>
    <row r="625" spans="1:13" ht="13.5" x14ac:dyDescent="0.25">
      <c r="A625" s="241" t="s">
        <v>851</v>
      </c>
      <c r="B625" s="241" t="s">
        <v>703</v>
      </c>
      <c r="C625" s="241" t="s">
        <v>253</v>
      </c>
      <c r="D625" s="242">
        <v>4012</v>
      </c>
      <c r="E625" s="241" t="s">
        <v>699</v>
      </c>
      <c r="F625" s="241" t="s">
        <v>47</v>
      </c>
      <c r="G625" s="241" t="s">
        <v>47</v>
      </c>
      <c r="H625" s="241" t="s">
        <v>48</v>
      </c>
      <c r="I625" s="241" t="s">
        <v>229</v>
      </c>
      <c r="J625" s="241" t="s">
        <v>230</v>
      </c>
      <c r="K625" s="241" t="s">
        <v>15</v>
      </c>
      <c r="L625" s="241" t="s">
        <v>43</v>
      </c>
      <c r="M625" s="243">
        <v>260.2</v>
      </c>
    </row>
    <row r="626" spans="1:13" ht="13.5" x14ac:dyDescent="0.25">
      <c r="A626" s="241" t="s">
        <v>856</v>
      </c>
      <c r="B626" s="241" t="s">
        <v>713</v>
      </c>
      <c r="C626" s="241" t="s">
        <v>253</v>
      </c>
      <c r="D626" s="242">
        <v>4012</v>
      </c>
      <c r="E626" s="241" t="s">
        <v>699</v>
      </c>
      <c r="F626" s="241" t="s">
        <v>47</v>
      </c>
      <c r="G626" s="241" t="s">
        <v>47</v>
      </c>
      <c r="H626" s="241" t="s">
        <v>48</v>
      </c>
      <c r="I626" s="241" t="s">
        <v>229</v>
      </c>
      <c r="J626" s="241" t="s">
        <v>230</v>
      </c>
      <c r="K626" s="241" t="s">
        <v>209</v>
      </c>
      <c r="L626" s="241" t="s">
        <v>43</v>
      </c>
      <c r="M626" s="243">
        <v>1161.7</v>
      </c>
    </row>
    <row r="627" spans="1:13" ht="13.5" x14ac:dyDescent="0.25">
      <c r="A627" s="241" t="s">
        <v>857</v>
      </c>
      <c r="B627" s="241" t="s">
        <v>715</v>
      </c>
      <c r="C627" s="241" t="s">
        <v>253</v>
      </c>
      <c r="D627" s="242">
        <v>4012</v>
      </c>
      <c r="E627" s="241" t="s">
        <v>699</v>
      </c>
      <c r="F627" s="241" t="s">
        <v>47</v>
      </c>
      <c r="G627" s="241" t="s">
        <v>47</v>
      </c>
      <c r="H627" s="241" t="s">
        <v>48</v>
      </c>
      <c r="I627" s="241" t="s">
        <v>229</v>
      </c>
      <c r="J627" s="241" t="s">
        <v>230</v>
      </c>
      <c r="K627" s="241" t="s">
        <v>208</v>
      </c>
      <c r="L627" s="241" t="s">
        <v>43</v>
      </c>
      <c r="M627" s="243">
        <v>1742.6</v>
      </c>
    </row>
    <row r="628" spans="1:13" ht="13.5" x14ac:dyDescent="0.25">
      <c r="A628" s="241" t="s">
        <v>850</v>
      </c>
      <c r="B628" s="241" t="s">
        <v>701</v>
      </c>
      <c r="C628" s="241" t="s">
        <v>253</v>
      </c>
      <c r="D628" s="242">
        <v>4012</v>
      </c>
      <c r="E628" s="241" t="s">
        <v>699</v>
      </c>
      <c r="F628" s="241" t="s">
        <v>47</v>
      </c>
      <c r="G628" s="241" t="s">
        <v>47</v>
      </c>
      <c r="H628" s="241" t="s">
        <v>48</v>
      </c>
      <c r="I628" s="241" t="s">
        <v>229</v>
      </c>
      <c r="J628" s="241" t="s">
        <v>230</v>
      </c>
      <c r="K628" s="241" t="s">
        <v>222</v>
      </c>
      <c r="L628" s="241" t="s">
        <v>43</v>
      </c>
      <c r="M628" s="243">
        <v>929.4</v>
      </c>
    </row>
    <row r="629" spans="1:13" ht="13.5" x14ac:dyDescent="0.25">
      <c r="A629" s="241" t="s">
        <v>854</v>
      </c>
      <c r="B629" s="241" t="s">
        <v>709</v>
      </c>
      <c r="C629" s="241" t="s">
        <v>253</v>
      </c>
      <c r="D629" s="242">
        <v>4012</v>
      </c>
      <c r="E629" s="241" t="s">
        <v>699</v>
      </c>
      <c r="F629" s="241" t="s">
        <v>47</v>
      </c>
      <c r="G629" s="241" t="s">
        <v>47</v>
      </c>
      <c r="H629" s="241" t="s">
        <v>48</v>
      </c>
      <c r="I629" s="241" t="s">
        <v>229</v>
      </c>
      <c r="J629" s="241" t="s">
        <v>230</v>
      </c>
      <c r="K629" s="241" t="s">
        <v>210</v>
      </c>
      <c r="L629" s="241" t="s">
        <v>41</v>
      </c>
      <c r="M629" s="243">
        <v>232.3</v>
      </c>
    </row>
    <row r="630" spans="1:13" ht="13.5" x14ac:dyDescent="0.25">
      <c r="A630" s="241" t="s">
        <v>852</v>
      </c>
      <c r="B630" s="241" t="s">
        <v>705</v>
      </c>
      <c r="C630" s="241" t="s">
        <v>253</v>
      </c>
      <c r="D630" s="242">
        <v>4012</v>
      </c>
      <c r="E630" s="241" t="s">
        <v>699</v>
      </c>
      <c r="F630" s="241" t="s">
        <v>47</v>
      </c>
      <c r="G630" s="241" t="s">
        <v>47</v>
      </c>
      <c r="H630" s="241" t="s">
        <v>48</v>
      </c>
      <c r="I630" s="241" t="s">
        <v>229</v>
      </c>
      <c r="J630" s="241" t="s">
        <v>230</v>
      </c>
      <c r="K630" s="241" t="s">
        <v>15</v>
      </c>
      <c r="L630" s="241" t="s">
        <v>41</v>
      </c>
      <c r="M630" s="243">
        <v>162.6</v>
      </c>
    </row>
    <row r="631" spans="1:13" ht="13.5" x14ac:dyDescent="0.25">
      <c r="A631" s="241" t="s">
        <v>849</v>
      </c>
      <c r="B631" s="241" t="s">
        <v>698</v>
      </c>
      <c r="C631" s="241" t="s">
        <v>253</v>
      </c>
      <c r="D631" s="242">
        <v>4012</v>
      </c>
      <c r="E631" s="241" t="s">
        <v>699</v>
      </c>
      <c r="F631" s="241" t="s">
        <v>47</v>
      </c>
      <c r="G631" s="241" t="s">
        <v>47</v>
      </c>
      <c r="H631" s="241" t="s">
        <v>48</v>
      </c>
      <c r="I631" s="241" t="s">
        <v>229</v>
      </c>
      <c r="J631" s="241" t="s">
        <v>230</v>
      </c>
      <c r="K631" s="241" t="s">
        <v>209</v>
      </c>
      <c r="L631" s="241" t="s">
        <v>41</v>
      </c>
      <c r="M631" s="243">
        <v>697</v>
      </c>
    </row>
    <row r="632" spans="1:13" ht="13.5" x14ac:dyDescent="0.25">
      <c r="A632" s="241" t="s">
        <v>858</v>
      </c>
      <c r="B632" s="241" t="s">
        <v>717</v>
      </c>
      <c r="C632" s="241" t="s">
        <v>253</v>
      </c>
      <c r="D632" s="242">
        <v>4012</v>
      </c>
      <c r="E632" s="241" t="s">
        <v>699</v>
      </c>
      <c r="F632" s="241" t="s">
        <v>47</v>
      </c>
      <c r="G632" s="241" t="s">
        <v>47</v>
      </c>
      <c r="H632" s="241" t="s">
        <v>48</v>
      </c>
      <c r="I632" s="241" t="s">
        <v>229</v>
      </c>
      <c r="J632" s="241" t="s">
        <v>230</v>
      </c>
      <c r="K632" s="241" t="s">
        <v>208</v>
      </c>
      <c r="L632" s="241" t="s">
        <v>41</v>
      </c>
      <c r="M632" s="243">
        <v>1161.7</v>
      </c>
    </row>
    <row r="633" spans="1:13" ht="13.5" x14ac:dyDescent="0.25">
      <c r="A633" s="241" t="s">
        <v>855</v>
      </c>
      <c r="B633" s="241" t="s">
        <v>711</v>
      </c>
      <c r="C633" s="241" t="s">
        <v>253</v>
      </c>
      <c r="D633" s="242">
        <v>4012</v>
      </c>
      <c r="E633" s="241" t="s">
        <v>699</v>
      </c>
      <c r="F633" s="241" t="s">
        <v>47</v>
      </c>
      <c r="G633" s="241" t="s">
        <v>47</v>
      </c>
      <c r="H633" s="241" t="s">
        <v>48</v>
      </c>
      <c r="I633" s="241" t="s">
        <v>229</v>
      </c>
      <c r="J633" s="241" t="s">
        <v>230</v>
      </c>
      <c r="K633" s="241" t="s">
        <v>222</v>
      </c>
      <c r="L633" s="241" t="s">
        <v>41</v>
      </c>
      <c r="M633" s="243">
        <v>580.9</v>
      </c>
    </row>
    <row r="634" spans="1:13" ht="13.5" x14ac:dyDescent="0.25">
      <c r="A634" s="241" t="s">
        <v>883</v>
      </c>
      <c r="B634" s="241" t="s">
        <v>707</v>
      </c>
      <c r="C634" s="241" t="s">
        <v>253</v>
      </c>
      <c r="D634" s="242">
        <v>4012</v>
      </c>
      <c r="E634" s="241" t="s">
        <v>699</v>
      </c>
      <c r="F634" s="241" t="s">
        <v>47</v>
      </c>
      <c r="G634" s="241" t="s">
        <v>47</v>
      </c>
      <c r="H634" s="241" t="s">
        <v>48</v>
      </c>
      <c r="I634" s="241" t="s">
        <v>55</v>
      </c>
      <c r="J634" s="241" t="s">
        <v>56</v>
      </c>
      <c r="K634" s="241" t="s">
        <v>210</v>
      </c>
      <c r="L634" s="241" t="s">
        <v>43</v>
      </c>
      <c r="M634" s="243">
        <v>340.6</v>
      </c>
    </row>
    <row r="635" spans="1:13" ht="13.5" x14ac:dyDescent="0.25">
      <c r="A635" s="241" t="s">
        <v>881</v>
      </c>
      <c r="B635" s="241" t="s">
        <v>703</v>
      </c>
      <c r="C635" s="241" t="s">
        <v>253</v>
      </c>
      <c r="D635" s="242">
        <v>4012</v>
      </c>
      <c r="E635" s="241" t="s">
        <v>699</v>
      </c>
      <c r="F635" s="241" t="s">
        <v>47</v>
      </c>
      <c r="G635" s="241" t="s">
        <v>47</v>
      </c>
      <c r="H635" s="241" t="s">
        <v>48</v>
      </c>
      <c r="I635" s="241" t="s">
        <v>55</v>
      </c>
      <c r="J635" s="241" t="s">
        <v>56</v>
      </c>
      <c r="K635" s="241" t="s">
        <v>15</v>
      </c>
      <c r="L635" s="241" t="s">
        <v>43</v>
      </c>
      <c r="M635" s="243">
        <v>238.4</v>
      </c>
    </row>
    <row r="636" spans="1:13" ht="13.5" x14ac:dyDescent="0.25">
      <c r="A636" s="241" t="s">
        <v>886</v>
      </c>
      <c r="B636" s="241" t="s">
        <v>713</v>
      </c>
      <c r="C636" s="241" t="s">
        <v>253</v>
      </c>
      <c r="D636" s="242">
        <v>4012</v>
      </c>
      <c r="E636" s="241" t="s">
        <v>699</v>
      </c>
      <c r="F636" s="241" t="s">
        <v>47</v>
      </c>
      <c r="G636" s="241" t="s">
        <v>47</v>
      </c>
      <c r="H636" s="241" t="s">
        <v>48</v>
      </c>
      <c r="I636" s="241" t="s">
        <v>55</v>
      </c>
      <c r="J636" s="241" t="s">
        <v>56</v>
      </c>
      <c r="K636" s="241" t="s">
        <v>209</v>
      </c>
      <c r="L636" s="241" t="s">
        <v>43</v>
      </c>
      <c r="M636" s="243">
        <v>1064.5</v>
      </c>
    </row>
    <row r="637" spans="1:13" ht="13.5" x14ac:dyDescent="0.25">
      <c r="A637" s="241" t="s">
        <v>887</v>
      </c>
      <c r="B637" s="241" t="s">
        <v>715</v>
      </c>
      <c r="C637" s="241" t="s">
        <v>253</v>
      </c>
      <c r="D637" s="242">
        <v>4012</v>
      </c>
      <c r="E637" s="241" t="s">
        <v>699</v>
      </c>
      <c r="F637" s="241" t="s">
        <v>47</v>
      </c>
      <c r="G637" s="241" t="s">
        <v>47</v>
      </c>
      <c r="H637" s="241" t="s">
        <v>48</v>
      </c>
      <c r="I637" s="241" t="s">
        <v>55</v>
      </c>
      <c r="J637" s="241" t="s">
        <v>56</v>
      </c>
      <c r="K637" s="241" t="s">
        <v>208</v>
      </c>
      <c r="L637" s="241" t="s">
        <v>43</v>
      </c>
      <c r="M637" s="243">
        <v>1596.7</v>
      </c>
    </row>
    <row r="638" spans="1:13" ht="13.5" x14ac:dyDescent="0.25">
      <c r="A638" s="241" t="s">
        <v>880</v>
      </c>
      <c r="B638" s="241" t="s">
        <v>701</v>
      </c>
      <c r="C638" s="241" t="s">
        <v>253</v>
      </c>
      <c r="D638" s="242">
        <v>4012</v>
      </c>
      <c r="E638" s="241" t="s">
        <v>699</v>
      </c>
      <c r="F638" s="241" t="s">
        <v>47</v>
      </c>
      <c r="G638" s="241" t="s">
        <v>47</v>
      </c>
      <c r="H638" s="241" t="s">
        <v>48</v>
      </c>
      <c r="I638" s="241" t="s">
        <v>55</v>
      </c>
      <c r="J638" s="241" t="s">
        <v>56</v>
      </c>
      <c r="K638" s="241" t="s">
        <v>222</v>
      </c>
      <c r="L638" s="241" t="s">
        <v>43</v>
      </c>
      <c r="M638" s="243">
        <v>851.6</v>
      </c>
    </row>
    <row r="639" spans="1:13" ht="13.5" x14ac:dyDescent="0.25">
      <c r="A639" s="241" t="s">
        <v>884</v>
      </c>
      <c r="B639" s="241" t="s">
        <v>709</v>
      </c>
      <c r="C639" s="241" t="s">
        <v>253</v>
      </c>
      <c r="D639" s="242">
        <v>4012</v>
      </c>
      <c r="E639" s="241" t="s">
        <v>699</v>
      </c>
      <c r="F639" s="241" t="s">
        <v>47</v>
      </c>
      <c r="G639" s="241" t="s">
        <v>47</v>
      </c>
      <c r="H639" s="241" t="s">
        <v>48</v>
      </c>
      <c r="I639" s="241" t="s">
        <v>55</v>
      </c>
      <c r="J639" s="241" t="s">
        <v>56</v>
      </c>
      <c r="K639" s="241" t="s">
        <v>210</v>
      </c>
      <c r="L639" s="241" t="s">
        <v>41</v>
      </c>
      <c r="M639" s="243">
        <v>212.9</v>
      </c>
    </row>
    <row r="640" spans="1:13" ht="13.5" x14ac:dyDescent="0.25">
      <c r="A640" s="241" t="s">
        <v>882</v>
      </c>
      <c r="B640" s="241" t="s">
        <v>705</v>
      </c>
      <c r="C640" s="241" t="s">
        <v>253</v>
      </c>
      <c r="D640" s="242">
        <v>4012</v>
      </c>
      <c r="E640" s="241" t="s">
        <v>699</v>
      </c>
      <c r="F640" s="241" t="s">
        <v>47</v>
      </c>
      <c r="G640" s="241" t="s">
        <v>47</v>
      </c>
      <c r="H640" s="241" t="s">
        <v>48</v>
      </c>
      <c r="I640" s="241" t="s">
        <v>55</v>
      </c>
      <c r="J640" s="241" t="s">
        <v>56</v>
      </c>
      <c r="K640" s="241" t="s">
        <v>15</v>
      </c>
      <c r="L640" s="241" t="s">
        <v>41</v>
      </c>
      <c r="M640" s="243">
        <v>149</v>
      </c>
    </row>
    <row r="641" spans="1:13" ht="13.5" x14ac:dyDescent="0.25">
      <c r="A641" s="241" t="s">
        <v>879</v>
      </c>
      <c r="B641" s="241" t="s">
        <v>698</v>
      </c>
      <c r="C641" s="241" t="s">
        <v>253</v>
      </c>
      <c r="D641" s="242">
        <v>4012</v>
      </c>
      <c r="E641" s="241" t="s">
        <v>699</v>
      </c>
      <c r="F641" s="241" t="s">
        <v>47</v>
      </c>
      <c r="G641" s="241" t="s">
        <v>47</v>
      </c>
      <c r="H641" s="241" t="s">
        <v>48</v>
      </c>
      <c r="I641" s="241" t="s">
        <v>55</v>
      </c>
      <c r="J641" s="241" t="s">
        <v>56</v>
      </c>
      <c r="K641" s="241" t="s">
        <v>209</v>
      </c>
      <c r="L641" s="241" t="s">
        <v>41</v>
      </c>
      <c r="M641" s="243">
        <v>638.70000000000005</v>
      </c>
    </row>
    <row r="642" spans="1:13" ht="13.5" x14ac:dyDescent="0.25">
      <c r="A642" s="241" t="s">
        <v>888</v>
      </c>
      <c r="B642" s="241" t="s">
        <v>717</v>
      </c>
      <c r="C642" s="241" t="s">
        <v>253</v>
      </c>
      <c r="D642" s="242">
        <v>4012</v>
      </c>
      <c r="E642" s="241" t="s">
        <v>699</v>
      </c>
      <c r="F642" s="241" t="s">
        <v>47</v>
      </c>
      <c r="G642" s="241" t="s">
        <v>47</v>
      </c>
      <c r="H642" s="241" t="s">
        <v>48</v>
      </c>
      <c r="I642" s="241" t="s">
        <v>55</v>
      </c>
      <c r="J642" s="241" t="s">
        <v>56</v>
      </c>
      <c r="K642" s="241" t="s">
        <v>208</v>
      </c>
      <c r="L642" s="241" t="s">
        <v>41</v>
      </c>
      <c r="M642" s="243">
        <v>1064.5</v>
      </c>
    </row>
    <row r="643" spans="1:13" ht="13.5" x14ac:dyDescent="0.25">
      <c r="A643" s="241" t="s">
        <v>885</v>
      </c>
      <c r="B643" s="241" t="s">
        <v>711</v>
      </c>
      <c r="C643" s="241" t="s">
        <v>253</v>
      </c>
      <c r="D643" s="242">
        <v>4012</v>
      </c>
      <c r="E643" s="241" t="s">
        <v>699</v>
      </c>
      <c r="F643" s="241" t="s">
        <v>47</v>
      </c>
      <c r="G643" s="241" t="s">
        <v>47</v>
      </c>
      <c r="H643" s="241" t="s">
        <v>48</v>
      </c>
      <c r="I643" s="241" t="s">
        <v>55</v>
      </c>
      <c r="J643" s="241" t="s">
        <v>56</v>
      </c>
      <c r="K643" s="241" t="s">
        <v>222</v>
      </c>
      <c r="L643" s="241" t="s">
        <v>41</v>
      </c>
      <c r="M643" s="243">
        <v>532.20000000000005</v>
      </c>
    </row>
    <row r="644" spans="1:13" ht="13.5" x14ac:dyDescent="0.25">
      <c r="A644" s="241" t="s">
        <v>913</v>
      </c>
      <c r="B644" s="241" t="s">
        <v>707</v>
      </c>
      <c r="C644" s="241" t="s">
        <v>253</v>
      </c>
      <c r="D644" s="242">
        <v>4012</v>
      </c>
      <c r="E644" s="241" t="s">
        <v>699</v>
      </c>
      <c r="F644" s="241" t="s">
        <v>47</v>
      </c>
      <c r="G644" s="241" t="s">
        <v>47</v>
      </c>
      <c r="H644" s="241" t="s">
        <v>48</v>
      </c>
      <c r="I644" s="241" t="s">
        <v>57</v>
      </c>
      <c r="J644" s="241" t="s">
        <v>58</v>
      </c>
      <c r="K644" s="241" t="s">
        <v>210</v>
      </c>
      <c r="L644" s="241" t="s">
        <v>43</v>
      </c>
      <c r="M644" s="243">
        <v>309.60000000000002</v>
      </c>
    </row>
    <row r="645" spans="1:13" ht="13.5" x14ac:dyDescent="0.25">
      <c r="A645" s="241" t="s">
        <v>911</v>
      </c>
      <c r="B645" s="241" t="s">
        <v>703</v>
      </c>
      <c r="C645" s="241" t="s">
        <v>253</v>
      </c>
      <c r="D645" s="242">
        <v>4012</v>
      </c>
      <c r="E645" s="241" t="s">
        <v>699</v>
      </c>
      <c r="F645" s="241" t="s">
        <v>47</v>
      </c>
      <c r="G645" s="241" t="s">
        <v>47</v>
      </c>
      <c r="H645" s="241" t="s">
        <v>48</v>
      </c>
      <c r="I645" s="241" t="s">
        <v>57</v>
      </c>
      <c r="J645" s="241" t="s">
        <v>58</v>
      </c>
      <c r="K645" s="241" t="s">
        <v>15</v>
      </c>
      <c r="L645" s="241" t="s">
        <v>43</v>
      </c>
      <c r="M645" s="243">
        <v>216.7</v>
      </c>
    </row>
    <row r="646" spans="1:13" ht="13.5" x14ac:dyDescent="0.25">
      <c r="A646" s="241" t="s">
        <v>916</v>
      </c>
      <c r="B646" s="241" t="s">
        <v>713</v>
      </c>
      <c r="C646" s="241" t="s">
        <v>253</v>
      </c>
      <c r="D646" s="242">
        <v>4012</v>
      </c>
      <c r="E646" s="241" t="s">
        <v>699</v>
      </c>
      <c r="F646" s="241" t="s">
        <v>47</v>
      </c>
      <c r="G646" s="241" t="s">
        <v>47</v>
      </c>
      <c r="H646" s="241" t="s">
        <v>48</v>
      </c>
      <c r="I646" s="241" t="s">
        <v>57</v>
      </c>
      <c r="J646" s="241" t="s">
        <v>58</v>
      </c>
      <c r="K646" s="241" t="s">
        <v>209</v>
      </c>
      <c r="L646" s="241" t="s">
        <v>43</v>
      </c>
      <c r="M646" s="243">
        <v>967.4</v>
      </c>
    </row>
    <row r="647" spans="1:13" ht="13.5" x14ac:dyDescent="0.25">
      <c r="A647" s="241" t="s">
        <v>917</v>
      </c>
      <c r="B647" s="241" t="s">
        <v>715</v>
      </c>
      <c r="C647" s="241" t="s">
        <v>253</v>
      </c>
      <c r="D647" s="242">
        <v>4012</v>
      </c>
      <c r="E647" s="241" t="s">
        <v>699</v>
      </c>
      <c r="F647" s="241" t="s">
        <v>47</v>
      </c>
      <c r="G647" s="241" t="s">
        <v>47</v>
      </c>
      <c r="H647" s="241" t="s">
        <v>48</v>
      </c>
      <c r="I647" s="241" t="s">
        <v>57</v>
      </c>
      <c r="J647" s="241" t="s">
        <v>58</v>
      </c>
      <c r="K647" s="241" t="s">
        <v>208</v>
      </c>
      <c r="L647" s="241" t="s">
        <v>43</v>
      </c>
      <c r="M647" s="243">
        <v>1451.1</v>
      </c>
    </row>
    <row r="648" spans="1:13" ht="13.5" x14ac:dyDescent="0.25">
      <c r="A648" s="241" t="s">
        <v>910</v>
      </c>
      <c r="B648" s="241" t="s">
        <v>701</v>
      </c>
      <c r="C648" s="241" t="s">
        <v>253</v>
      </c>
      <c r="D648" s="242">
        <v>4012</v>
      </c>
      <c r="E648" s="241" t="s">
        <v>699</v>
      </c>
      <c r="F648" s="241" t="s">
        <v>47</v>
      </c>
      <c r="G648" s="241" t="s">
        <v>47</v>
      </c>
      <c r="H648" s="241" t="s">
        <v>48</v>
      </c>
      <c r="I648" s="241" t="s">
        <v>57</v>
      </c>
      <c r="J648" s="241" t="s">
        <v>58</v>
      </c>
      <c r="K648" s="241" t="s">
        <v>222</v>
      </c>
      <c r="L648" s="241" t="s">
        <v>43</v>
      </c>
      <c r="M648" s="243">
        <v>773.9</v>
      </c>
    </row>
    <row r="649" spans="1:13" ht="13.5" x14ac:dyDescent="0.25">
      <c r="A649" s="241" t="s">
        <v>914</v>
      </c>
      <c r="B649" s="241" t="s">
        <v>709</v>
      </c>
      <c r="C649" s="241" t="s">
        <v>253</v>
      </c>
      <c r="D649" s="242">
        <v>4012</v>
      </c>
      <c r="E649" s="241" t="s">
        <v>699</v>
      </c>
      <c r="F649" s="241" t="s">
        <v>47</v>
      </c>
      <c r="G649" s="241" t="s">
        <v>47</v>
      </c>
      <c r="H649" s="241" t="s">
        <v>48</v>
      </c>
      <c r="I649" s="241" t="s">
        <v>57</v>
      </c>
      <c r="J649" s="241" t="s">
        <v>58</v>
      </c>
      <c r="K649" s="241" t="s">
        <v>210</v>
      </c>
      <c r="L649" s="241" t="s">
        <v>41</v>
      </c>
      <c r="M649" s="243">
        <v>193.5</v>
      </c>
    </row>
    <row r="650" spans="1:13" ht="13.5" x14ac:dyDescent="0.25">
      <c r="A650" s="241" t="s">
        <v>912</v>
      </c>
      <c r="B650" s="241" t="s">
        <v>705</v>
      </c>
      <c r="C650" s="241" t="s">
        <v>253</v>
      </c>
      <c r="D650" s="242">
        <v>4012</v>
      </c>
      <c r="E650" s="241" t="s">
        <v>699</v>
      </c>
      <c r="F650" s="241" t="s">
        <v>47</v>
      </c>
      <c r="G650" s="241" t="s">
        <v>47</v>
      </c>
      <c r="H650" s="241" t="s">
        <v>48</v>
      </c>
      <c r="I650" s="241" t="s">
        <v>57</v>
      </c>
      <c r="J650" s="241" t="s">
        <v>58</v>
      </c>
      <c r="K650" s="241" t="s">
        <v>15</v>
      </c>
      <c r="L650" s="241" t="s">
        <v>41</v>
      </c>
      <c r="M650" s="243">
        <v>135.4</v>
      </c>
    </row>
    <row r="651" spans="1:13" ht="13.5" x14ac:dyDescent="0.25">
      <c r="A651" s="241" t="s">
        <v>909</v>
      </c>
      <c r="B651" s="241" t="s">
        <v>698</v>
      </c>
      <c r="C651" s="241" t="s">
        <v>253</v>
      </c>
      <c r="D651" s="242">
        <v>4012</v>
      </c>
      <c r="E651" s="241" t="s">
        <v>699</v>
      </c>
      <c r="F651" s="241" t="s">
        <v>47</v>
      </c>
      <c r="G651" s="241" t="s">
        <v>47</v>
      </c>
      <c r="H651" s="241" t="s">
        <v>48</v>
      </c>
      <c r="I651" s="241" t="s">
        <v>57</v>
      </c>
      <c r="J651" s="241" t="s">
        <v>58</v>
      </c>
      <c r="K651" s="241" t="s">
        <v>209</v>
      </c>
      <c r="L651" s="241" t="s">
        <v>41</v>
      </c>
      <c r="M651" s="243">
        <v>580.4</v>
      </c>
    </row>
    <row r="652" spans="1:13" ht="13.5" x14ac:dyDescent="0.25">
      <c r="A652" s="241" t="s">
        <v>918</v>
      </c>
      <c r="B652" s="241" t="s">
        <v>717</v>
      </c>
      <c r="C652" s="241" t="s">
        <v>253</v>
      </c>
      <c r="D652" s="242">
        <v>4012</v>
      </c>
      <c r="E652" s="241" t="s">
        <v>699</v>
      </c>
      <c r="F652" s="241" t="s">
        <v>47</v>
      </c>
      <c r="G652" s="241" t="s">
        <v>47</v>
      </c>
      <c r="H652" s="241" t="s">
        <v>48</v>
      </c>
      <c r="I652" s="241" t="s">
        <v>57</v>
      </c>
      <c r="J652" s="241" t="s">
        <v>58</v>
      </c>
      <c r="K652" s="241" t="s">
        <v>208</v>
      </c>
      <c r="L652" s="241" t="s">
        <v>41</v>
      </c>
      <c r="M652" s="243">
        <v>967.4</v>
      </c>
    </row>
    <row r="653" spans="1:13" ht="13.5" x14ac:dyDescent="0.25">
      <c r="A653" s="241" t="s">
        <v>915</v>
      </c>
      <c r="B653" s="241" t="s">
        <v>711</v>
      </c>
      <c r="C653" s="241" t="s">
        <v>253</v>
      </c>
      <c r="D653" s="242">
        <v>4012</v>
      </c>
      <c r="E653" s="241" t="s">
        <v>699</v>
      </c>
      <c r="F653" s="241" t="s">
        <v>47</v>
      </c>
      <c r="G653" s="241" t="s">
        <v>47</v>
      </c>
      <c r="H653" s="241" t="s">
        <v>48</v>
      </c>
      <c r="I653" s="241" t="s">
        <v>57</v>
      </c>
      <c r="J653" s="241" t="s">
        <v>58</v>
      </c>
      <c r="K653" s="241" t="s">
        <v>222</v>
      </c>
      <c r="L653" s="241" t="s">
        <v>41</v>
      </c>
      <c r="M653" s="243">
        <v>483.7</v>
      </c>
    </row>
    <row r="654" spans="1:13" ht="13.5" x14ac:dyDescent="0.25">
      <c r="A654" s="241" t="s">
        <v>943</v>
      </c>
      <c r="B654" s="241" t="s">
        <v>707</v>
      </c>
      <c r="C654" s="241" t="s">
        <v>253</v>
      </c>
      <c r="D654" s="242">
        <v>4012</v>
      </c>
      <c r="E654" s="241" t="s">
        <v>699</v>
      </c>
      <c r="F654" s="241" t="s">
        <v>47</v>
      </c>
      <c r="G654" s="241" t="s">
        <v>47</v>
      </c>
      <c r="H654" s="241" t="s">
        <v>48</v>
      </c>
      <c r="I654" s="241" t="s">
        <v>231</v>
      </c>
      <c r="J654" s="241" t="s">
        <v>64</v>
      </c>
      <c r="K654" s="241" t="s">
        <v>210</v>
      </c>
      <c r="L654" s="241" t="s">
        <v>43</v>
      </c>
      <c r="M654" s="243">
        <v>278</v>
      </c>
    </row>
    <row r="655" spans="1:13" ht="13.5" x14ac:dyDescent="0.25">
      <c r="A655" s="241" t="s">
        <v>941</v>
      </c>
      <c r="B655" s="241" t="s">
        <v>703</v>
      </c>
      <c r="C655" s="241" t="s">
        <v>253</v>
      </c>
      <c r="D655" s="242">
        <v>4012</v>
      </c>
      <c r="E655" s="241" t="s">
        <v>699</v>
      </c>
      <c r="F655" s="241" t="s">
        <v>47</v>
      </c>
      <c r="G655" s="241" t="s">
        <v>47</v>
      </c>
      <c r="H655" s="241" t="s">
        <v>48</v>
      </c>
      <c r="I655" s="241" t="s">
        <v>231</v>
      </c>
      <c r="J655" s="241" t="s">
        <v>64</v>
      </c>
      <c r="K655" s="241" t="s">
        <v>15</v>
      </c>
      <c r="L655" s="241" t="s">
        <v>43</v>
      </c>
      <c r="M655" s="243">
        <v>194.6</v>
      </c>
    </row>
    <row r="656" spans="1:13" ht="13.5" x14ac:dyDescent="0.25">
      <c r="A656" s="241" t="s">
        <v>946</v>
      </c>
      <c r="B656" s="241" t="s">
        <v>713</v>
      </c>
      <c r="C656" s="241" t="s">
        <v>253</v>
      </c>
      <c r="D656" s="242">
        <v>4012</v>
      </c>
      <c r="E656" s="241" t="s">
        <v>699</v>
      </c>
      <c r="F656" s="241" t="s">
        <v>47</v>
      </c>
      <c r="G656" s="241" t="s">
        <v>47</v>
      </c>
      <c r="H656" s="241" t="s">
        <v>48</v>
      </c>
      <c r="I656" s="241" t="s">
        <v>231</v>
      </c>
      <c r="J656" s="241" t="s">
        <v>64</v>
      </c>
      <c r="K656" s="241" t="s">
        <v>209</v>
      </c>
      <c r="L656" s="241" t="s">
        <v>43</v>
      </c>
      <c r="M656" s="243">
        <v>868.6</v>
      </c>
    </row>
    <row r="657" spans="1:13" ht="13.5" x14ac:dyDescent="0.25">
      <c r="A657" s="241" t="s">
        <v>947</v>
      </c>
      <c r="B657" s="241" t="s">
        <v>715</v>
      </c>
      <c r="C657" s="241" t="s">
        <v>253</v>
      </c>
      <c r="D657" s="242">
        <v>4012</v>
      </c>
      <c r="E657" s="241" t="s">
        <v>699</v>
      </c>
      <c r="F657" s="241" t="s">
        <v>47</v>
      </c>
      <c r="G657" s="241" t="s">
        <v>47</v>
      </c>
      <c r="H657" s="241" t="s">
        <v>48</v>
      </c>
      <c r="I657" s="241" t="s">
        <v>231</v>
      </c>
      <c r="J657" s="241" t="s">
        <v>64</v>
      </c>
      <c r="K657" s="241" t="s">
        <v>208</v>
      </c>
      <c r="L657" s="241" t="s">
        <v>43</v>
      </c>
      <c r="M657" s="243">
        <v>1302.9000000000001</v>
      </c>
    </row>
    <row r="658" spans="1:13" ht="13.5" x14ac:dyDescent="0.25">
      <c r="A658" s="241" t="s">
        <v>940</v>
      </c>
      <c r="B658" s="241" t="s">
        <v>701</v>
      </c>
      <c r="C658" s="241" t="s">
        <v>253</v>
      </c>
      <c r="D658" s="242">
        <v>4012</v>
      </c>
      <c r="E658" s="241" t="s">
        <v>699</v>
      </c>
      <c r="F658" s="241" t="s">
        <v>47</v>
      </c>
      <c r="G658" s="241" t="s">
        <v>47</v>
      </c>
      <c r="H658" s="241" t="s">
        <v>48</v>
      </c>
      <c r="I658" s="241" t="s">
        <v>231</v>
      </c>
      <c r="J658" s="241" t="s">
        <v>64</v>
      </c>
      <c r="K658" s="241" t="s">
        <v>222</v>
      </c>
      <c r="L658" s="241" t="s">
        <v>43</v>
      </c>
      <c r="M658" s="243">
        <v>694.9</v>
      </c>
    </row>
    <row r="659" spans="1:13" ht="13.5" x14ac:dyDescent="0.25">
      <c r="A659" s="241" t="s">
        <v>944</v>
      </c>
      <c r="B659" s="241" t="s">
        <v>709</v>
      </c>
      <c r="C659" s="241" t="s">
        <v>253</v>
      </c>
      <c r="D659" s="242">
        <v>4012</v>
      </c>
      <c r="E659" s="241" t="s">
        <v>699</v>
      </c>
      <c r="F659" s="241" t="s">
        <v>47</v>
      </c>
      <c r="G659" s="241" t="s">
        <v>47</v>
      </c>
      <c r="H659" s="241" t="s">
        <v>48</v>
      </c>
      <c r="I659" s="241" t="s">
        <v>231</v>
      </c>
      <c r="J659" s="241" t="s">
        <v>64</v>
      </c>
      <c r="K659" s="241" t="s">
        <v>210</v>
      </c>
      <c r="L659" s="241" t="s">
        <v>41</v>
      </c>
      <c r="M659" s="243">
        <v>173.7</v>
      </c>
    </row>
    <row r="660" spans="1:13" ht="13.5" x14ac:dyDescent="0.25">
      <c r="A660" s="241" t="s">
        <v>942</v>
      </c>
      <c r="B660" s="241" t="s">
        <v>705</v>
      </c>
      <c r="C660" s="241" t="s">
        <v>253</v>
      </c>
      <c r="D660" s="242">
        <v>4012</v>
      </c>
      <c r="E660" s="241" t="s">
        <v>699</v>
      </c>
      <c r="F660" s="241" t="s">
        <v>47</v>
      </c>
      <c r="G660" s="241" t="s">
        <v>47</v>
      </c>
      <c r="H660" s="241" t="s">
        <v>48</v>
      </c>
      <c r="I660" s="241" t="s">
        <v>231</v>
      </c>
      <c r="J660" s="241" t="s">
        <v>64</v>
      </c>
      <c r="K660" s="241" t="s">
        <v>15</v>
      </c>
      <c r="L660" s="241" t="s">
        <v>41</v>
      </c>
      <c r="M660" s="243">
        <v>121.6</v>
      </c>
    </row>
    <row r="661" spans="1:13" ht="13.5" x14ac:dyDescent="0.25">
      <c r="A661" s="241" t="s">
        <v>939</v>
      </c>
      <c r="B661" s="241" t="s">
        <v>698</v>
      </c>
      <c r="C661" s="241" t="s">
        <v>253</v>
      </c>
      <c r="D661" s="242">
        <v>4012</v>
      </c>
      <c r="E661" s="241" t="s">
        <v>699</v>
      </c>
      <c r="F661" s="241" t="s">
        <v>47</v>
      </c>
      <c r="G661" s="241" t="s">
        <v>47</v>
      </c>
      <c r="H661" s="241" t="s">
        <v>48</v>
      </c>
      <c r="I661" s="241" t="s">
        <v>231</v>
      </c>
      <c r="J661" s="241" t="s">
        <v>64</v>
      </c>
      <c r="K661" s="241" t="s">
        <v>209</v>
      </c>
      <c r="L661" s="241" t="s">
        <v>41</v>
      </c>
      <c r="M661" s="243">
        <v>521.20000000000005</v>
      </c>
    </row>
    <row r="662" spans="1:13" ht="13.5" x14ac:dyDescent="0.25">
      <c r="A662" s="241" t="s">
        <v>948</v>
      </c>
      <c r="B662" s="241" t="s">
        <v>717</v>
      </c>
      <c r="C662" s="241" t="s">
        <v>253</v>
      </c>
      <c r="D662" s="242">
        <v>4012</v>
      </c>
      <c r="E662" s="241" t="s">
        <v>699</v>
      </c>
      <c r="F662" s="241" t="s">
        <v>47</v>
      </c>
      <c r="G662" s="241" t="s">
        <v>47</v>
      </c>
      <c r="H662" s="241" t="s">
        <v>48</v>
      </c>
      <c r="I662" s="241" t="s">
        <v>231</v>
      </c>
      <c r="J662" s="241" t="s">
        <v>64</v>
      </c>
      <c r="K662" s="241" t="s">
        <v>208</v>
      </c>
      <c r="L662" s="241" t="s">
        <v>41</v>
      </c>
      <c r="M662" s="243">
        <v>868.6</v>
      </c>
    </row>
    <row r="663" spans="1:13" ht="13.5" x14ac:dyDescent="0.25">
      <c r="A663" s="241" t="s">
        <v>945</v>
      </c>
      <c r="B663" s="241" t="s">
        <v>711</v>
      </c>
      <c r="C663" s="241" t="s">
        <v>253</v>
      </c>
      <c r="D663" s="242">
        <v>4012</v>
      </c>
      <c r="E663" s="241" t="s">
        <v>699</v>
      </c>
      <c r="F663" s="241" t="s">
        <v>47</v>
      </c>
      <c r="G663" s="241" t="s">
        <v>47</v>
      </c>
      <c r="H663" s="241" t="s">
        <v>48</v>
      </c>
      <c r="I663" s="241" t="s">
        <v>231</v>
      </c>
      <c r="J663" s="241" t="s">
        <v>64</v>
      </c>
      <c r="K663" s="241" t="s">
        <v>222</v>
      </c>
      <c r="L663" s="241" t="s">
        <v>41</v>
      </c>
      <c r="M663" s="243">
        <v>434.3</v>
      </c>
    </row>
    <row r="664" spans="1:13" ht="13.5" x14ac:dyDescent="0.25">
      <c r="A664" s="241" t="s">
        <v>978</v>
      </c>
      <c r="B664" s="241" t="s">
        <v>979</v>
      </c>
      <c r="C664" s="241" t="s">
        <v>253</v>
      </c>
      <c r="D664" s="242">
        <v>4013</v>
      </c>
      <c r="E664" s="241" t="s">
        <v>971</v>
      </c>
      <c r="F664" s="241" t="s">
        <v>47</v>
      </c>
      <c r="G664" s="241" t="s">
        <v>47</v>
      </c>
      <c r="H664" s="241" t="s">
        <v>48</v>
      </c>
      <c r="I664" s="241" t="s">
        <v>49</v>
      </c>
      <c r="J664" s="241" t="s">
        <v>50</v>
      </c>
      <c r="K664" s="241" t="s">
        <v>210</v>
      </c>
      <c r="L664" s="241" t="s">
        <v>43</v>
      </c>
      <c r="M664" s="243">
        <v>743.7</v>
      </c>
    </row>
    <row r="665" spans="1:13" ht="13.5" x14ac:dyDescent="0.25">
      <c r="A665" s="241" t="s">
        <v>974</v>
      </c>
      <c r="B665" s="241" t="s">
        <v>975</v>
      </c>
      <c r="C665" s="241" t="s">
        <v>253</v>
      </c>
      <c r="D665" s="242">
        <v>4013</v>
      </c>
      <c r="E665" s="241" t="s">
        <v>971</v>
      </c>
      <c r="F665" s="241" t="s">
        <v>47</v>
      </c>
      <c r="G665" s="241" t="s">
        <v>47</v>
      </c>
      <c r="H665" s="241" t="s">
        <v>48</v>
      </c>
      <c r="I665" s="241" t="s">
        <v>49</v>
      </c>
      <c r="J665" s="241" t="s">
        <v>50</v>
      </c>
      <c r="K665" s="241" t="s">
        <v>15</v>
      </c>
      <c r="L665" s="241" t="s">
        <v>43</v>
      </c>
      <c r="M665" s="243">
        <v>520.6</v>
      </c>
    </row>
    <row r="666" spans="1:13" ht="13.5" x14ac:dyDescent="0.25">
      <c r="A666" s="241" t="s">
        <v>972</v>
      </c>
      <c r="B666" s="241" t="s">
        <v>973</v>
      </c>
      <c r="C666" s="241" t="s">
        <v>253</v>
      </c>
      <c r="D666" s="242">
        <v>4013</v>
      </c>
      <c r="E666" s="241" t="s">
        <v>971</v>
      </c>
      <c r="F666" s="241" t="s">
        <v>47</v>
      </c>
      <c r="G666" s="241" t="s">
        <v>47</v>
      </c>
      <c r="H666" s="241" t="s">
        <v>48</v>
      </c>
      <c r="I666" s="241" t="s">
        <v>49</v>
      </c>
      <c r="J666" s="241" t="s">
        <v>50</v>
      </c>
      <c r="K666" s="241" t="s">
        <v>209</v>
      </c>
      <c r="L666" s="241" t="s">
        <v>43</v>
      </c>
      <c r="M666" s="243">
        <v>2324</v>
      </c>
    </row>
    <row r="667" spans="1:13" ht="13.5" x14ac:dyDescent="0.25">
      <c r="A667" s="241" t="s">
        <v>986</v>
      </c>
      <c r="B667" s="241" t="s">
        <v>987</v>
      </c>
      <c r="C667" s="241" t="s">
        <v>253</v>
      </c>
      <c r="D667" s="242">
        <v>4013</v>
      </c>
      <c r="E667" s="241" t="s">
        <v>971</v>
      </c>
      <c r="F667" s="241" t="s">
        <v>47</v>
      </c>
      <c r="G667" s="241" t="s">
        <v>47</v>
      </c>
      <c r="H667" s="241" t="s">
        <v>48</v>
      </c>
      <c r="I667" s="241" t="s">
        <v>49</v>
      </c>
      <c r="J667" s="241" t="s">
        <v>50</v>
      </c>
      <c r="K667" s="241" t="s">
        <v>208</v>
      </c>
      <c r="L667" s="241" t="s">
        <v>43</v>
      </c>
      <c r="M667" s="243">
        <v>3486</v>
      </c>
    </row>
    <row r="668" spans="1:13" ht="13.5" x14ac:dyDescent="0.25">
      <c r="A668" s="241" t="s">
        <v>969</v>
      </c>
      <c r="B668" s="241" t="s">
        <v>970</v>
      </c>
      <c r="C668" s="241" t="s">
        <v>253</v>
      </c>
      <c r="D668" s="242">
        <v>4013</v>
      </c>
      <c r="E668" s="241" t="s">
        <v>971</v>
      </c>
      <c r="F668" s="241" t="s">
        <v>47</v>
      </c>
      <c r="G668" s="241" t="s">
        <v>47</v>
      </c>
      <c r="H668" s="241" t="s">
        <v>48</v>
      </c>
      <c r="I668" s="241" t="s">
        <v>49</v>
      </c>
      <c r="J668" s="241" t="s">
        <v>50</v>
      </c>
      <c r="K668" s="241" t="s">
        <v>222</v>
      </c>
      <c r="L668" s="241" t="s">
        <v>43</v>
      </c>
      <c r="M668" s="243">
        <v>1859.2</v>
      </c>
    </row>
    <row r="669" spans="1:13" ht="13.5" x14ac:dyDescent="0.25">
      <c r="A669" s="241" t="s">
        <v>980</v>
      </c>
      <c r="B669" s="241" t="s">
        <v>981</v>
      </c>
      <c r="C669" s="241" t="s">
        <v>253</v>
      </c>
      <c r="D669" s="242">
        <v>4013</v>
      </c>
      <c r="E669" s="241" t="s">
        <v>971</v>
      </c>
      <c r="F669" s="241" t="s">
        <v>47</v>
      </c>
      <c r="G669" s="241" t="s">
        <v>47</v>
      </c>
      <c r="H669" s="241" t="s">
        <v>48</v>
      </c>
      <c r="I669" s="241" t="s">
        <v>49</v>
      </c>
      <c r="J669" s="241" t="s">
        <v>50</v>
      </c>
      <c r="K669" s="241" t="s">
        <v>210</v>
      </c>
      <c r="L669" s="241" t="s">
        <v>41</v>
      </c>
      <c r="M669" s="243">
        <v>464.8</v>
      </c>
    </row>
    <row r="670" spans="1:13" ht="13.5" x14ac:dyDescent="0.25">
      <c r="A670" s="241" t="s">
        <v>976</v>
      </c>
      <c r="B670" s="241" t="s">
        <v>977</v>
      </c>
      <c r="C670" s="241" t="s">
        <v>253</v>
      </c>
      <c r="D670" s="242">
        <v>4013</v>
      </c>
      <c r="E670" s="241" t="s">
        <v>971</v>
      </c>
      <c r="F670" s="241" t="s">
        <v>47</v>
      </c>
      <c r="G670" s="241" t="s">
        <v>47</v>
      </c>
      <c r="H670" s="241" t="s">
        <v>48</v>
      </c>
      <c r="I670" s="241" t="s">
        <v>49</v>
      </c>
      <c r="J670" s="241" t="s">
        <v>50</v>
      </c>
      <c r="K670" s="241" t="s">
        <v>15</v>
      </c>
      <c r="L670" s="241" t="s">
        <v>41</v>
      </c>
      <c r="M670" s="243">
        <v>325.39999999999998</v>
      </c>
    </row>
    <row r="671" spans="1:13" ht="13.5" x14ac:dyDescent="0.25">
      <c r="A671" s="241" t="s">
        <v>984</v>
      </c>
      <c r="B671" s="241" t="s">
        <v>985</v>
      </c>
      <c r="C671" s="241" t="s">
        <v>253</v>
      </c>
      <c r="D671" s="242">
        <v>4013</v>
      </c>
      <c r="E671" s="241" t="s">
        <v>971</v>
      </c>
      <c r="F671" s="241" t="s">
        <v>47</v>
      </c>
      <c r="G671" s="241" t="s">
        <v>47</v>
      </c>
      <c r="H671" s="241" t="s">
        <v>48</v>
      </c>
      <c r="I671" s="241" t="s">
        <v>49</v>
      </c>
      <c r="J671" s="241" t="s">
        <v>50</v>
      </c>
      <c r="K671" s="241" t="s">
        <v>209</v>
      </c>
      <c r="L671" s="241" t="s">
        <v>41</v>
      </c>
      <c r="M671" s="243">
        <v>1394.4</v>
      </c>
    </row>
    <row r="672" spans="1:13" ht="13.5" x14ac:dyDescent="0.25">
      <c r="A672" s="241" t="s">
        <v>982</v>
      </c>
      <c r="B672" s="241" t="s">
        <v>983</v>
      </c>
      <c r="C672" s="241" t="s">
        <v>253</v>
      </c>
      <c r="D672" s="242">
        <v>4013</v>
      </c>
      <c r="E672" s="241" t="s">
        <v>971</v>
      </c>
      <c r="F672" s="241" t="s">
        <v>47</v>
      </c>
      <c r="G672" s="241" t="s">
        <v>47</v>
      </c>
      <c r="H672" s="241" t="s">
        <v>48</v>
      </c>
      <c r="I672" s="241" t="s">
        <v>49</v>
      </c>
      <c r="J672" s="241" t="s">
        <v>50</v>
      </c>
      <c r="K672" s="241" t="s">
        <v>208</v>
      </c>
      <c r="L672" s="241" t="s">
        <v>41</v>
      </c>
      <c r="M672" s="243">
        <v>2324</v>
      </c>
    </row>
    <row r="673" spans="1:13" ht="13.5" x14ac:dyDescent="0.25">
      <c r="A673" s="241" t="s">
        <v>988</v>
      </c>
      <c r="B673" s="241" t="s">
        <v>989</v>
      </c>
      <c r="C673" s="241" t="s">
        <v>253</v>
      </c>
      <c r="D673" s="242">
        <v>4013</v>
      </c>
      <c r="E673" s="241" t="s">
        <v>971</v>
      </c>
      <c r="F673" s="241" t="s">
        <v>47</v>
      </c>
      <c r="G673" s="241" t="s">
        <v>47</v>
      </c>
      <c r="H673" s="241" t="s">
        <v>48</v>
      </c>
      <c r="I673" s="241" t="s">
        <v>49</v>
      </c>
      <c r="J673" s="241" t="s">
        <v>50</v>
      </c>
      <c r="K673" s="241" t="s">
        <v>222</v>
      </c>
      <c r="L673" s="241" t="s">
        <v>41</v>
      </c>
      <c r="M673" s="243">
        <v>1162</v>
      </c>
    </row>
    <row r="674" spans="1:13" ht="13.5" x14ac:dyDescent="0.25">
      <c r="A674" s="241" t="s">
        <v>994</v>
      </c>
      <c r="B674" s="241" t="s">
        <v>979</v>
      </c>
      <c r="C674" s="241" t="s">
        <v>253</v>
      </c>
      <c r="D674" s="242">
        <v>4013</v>
      </c>
      <c r="E674" s="241" t="s">
        <v>971</v>
      </c>
      <c r="F674" s="241" t="s">
        <v>47</v>
      </c>
      <c r="G674" s="241" t="s">
        <v>47</v>
      </c>
      <c r="H674" s="241" t="s">
        <v>48</v>
      </c>
      <c r="I674" s="241" t="s">
        <v>227</v>
      </c>
      <c r="J674" s="241" t="s">
        <v>228</v>
      </c>
      <c r="K674" s="241" t="s">
        <v>210</v>
      </c>
      <c r="L674" s="241" t="s">
        <v>43</v>
      </c>
      <c r="M674" s="243">
        <v>686.6</v>
      </c>
    </row>
    <row r="675" spans="1:13" ht="13.5" x14ac:dyDescent="0.25">
      <c r="A675" s="241" t="s">
        <v>992</v>
      </c>
      <c r="B675" s="241" t="s">
        <v>975</v>
      </c>
      <c r="C675" s="241" t="s">
        <v>253</v>
      </c>
      <c r="D675" s="242">
        <v>4013</v>
      </c>
      <c r="E675" s="241" t="s">
        <v>971</v>
      </c>
      <c r="F675" s="241" t="s">
        <v>47</v>
      </c>
      <c r="G675" s="241" t="s">
        <v>47</v>
      </c>
      <c r="H675" s="241" t="s">
        <v>48</v>
      </c>
      <c r="I675" s="241" t="s">
        <v>227</v>
      </c>
      <c r="J675" s="241" t="s">
        <v>228</v>
      </c>
      <c r="K675" s="241" t="s">
        <v>15</v>
      </c>
      <c r="L675" s="241" t="s">
        <v>43</v>
      </c>
      <c r="M675" s="243">
        <v>480.6</v>
      </c>
    </row>
    <row r="676" spans="1:13" ht="13.5" x14ac:dyDescent="0.25">
      <c r="A676" s="241" t="s">
        <v>991</v>
      </c>
      <c r="B676" s="241" t="s">
        <v>973</v>
      </c>
      <c r="C676" s="241" t="s">
        <v>253</v>
      </c>
      <c r="D676" s="242">
        <v>4013</v>
      </c>
      <c r="E676" s="241" t="s">
        <v>971</v>
      </c>
      <c r="F676" s="241" t="s">
        <v>47</v>
      </c>
      <c r="G676" s="241" t="s">
        <v>47</v>
      </c>
      <c r="H676" s="241" t="s">
        <v>48</v>
      </c>
      <c r="I676" s="241" t="s">
        <v>227</v>
      </c>
      <c r="J676" s="241" t="s">
        <v>228</v>
      </c>
      <c r="K676" s="241" t="s">
        <v>209</v>
      </c>
      <c r="L676" s="241" t="s">
        <v>43</v>
      </c>
      <c r="M676" s="243">
        <v>2145.5</v>
      </c>
    </row>
    <row r="677" spans="1:13" ht="13.5" x14ac:dyDescent="0.25">
      <c r="A677" s="241" t="s">
        <v>998</v>
      </c>
      <c r="B677" s="241" t="s">
        <v>987</v>
      </c>
      <c r="C677" s="241" t="s">
        <v>253</v>
      </c>
      <c r="D677" s="242">
        <v>4013</v>
      </c>
      <c r="E677" s="241" t="s">
        <v>971</v>
      </c>
      <c r="F677" s="241" t="s">
        <v>47</v>
      </c>
      <c r="G677" s="241" t="s">
        <v>47</v>
      </c>
      <c r="H677" s="241" t="s">
        <v>48</v>
      </c>
      <c r="I677" s="241" t="s">
        <v>227</v>
      </c>
      <c r="J677" s="241" t="s">
        <v>228</v>
      </c>
      <c r="K677" s="241" t="s">
        <v>208</v>
      </c>
      <c r="L677" s="241" t="s">
        <v>43</v>
      </c>
      <c r="M677" s="243">
        <v>3218.3</v>
      </c>
    </row>
    <row r="678" spans="1:13" ht="13.5" x14ac:dyDescent="0.25">
      <c r="A678" s="241" t="s">
        <v>990</v>
      </c>
      <c r="B678" s="241" t="s">
        <v>970</v>
      </c>
      <c r="C678" s="241" t="s">
        <v>253</v>
      </c>
      <c r="D678" s="242">
        <v>4013</v>
      </c>
      <c r="E678" s="241" t="s">
        <v>971</v>
      </c>
      <c r="F678" s="241" t="s">
        <v>47</v>
      </c>
      <c r="G678" s="241" t="s">
        <v>47</v>
      </c>
      <c r="H678" s="241" t="s">
        <v>48</v>
      </c>
      <c r="I678" s="241" t="s">
        <v>227</v>
      </c>
      <c r="J678" s="241" t="s">
        <v>228</v>
      </c>
      <c r="K678" s="241" t="s">
        <v>222</v>
      </c>
      <c r="L678" s="241" t="s">
        <v>43</v>
      </c>
      <c r="M678" s="243">
        <v>1716.4</v>
      </c>
    </row>
    <row r="679" spans="1:13" ht="13.5" x14ac:dyDescent="0.25">
      <c r="A679" s="241" t="s">
        <v>995</v>
      </c>
      <c r="B679" s="241" t="s">
        <v>981</v>
      </c>
      <c r="C679" s="241" t="s">
        <v>253</v>
      </c>
      <c r="D679" s="242">
        <v>4013</v>
      </c>
      <c r="E679" s="241" t="s">
        <v>971</v>
      </c>
      <c r="F679" s="241" t="s">
        <v>47</v>
      </c>
      <c r="G679" s="241" t="s">
        <v>47</v>
      </c>
      <c r="H679" s="241" t="s">
        <v>48</v>
      </c>
      <c r="I679" s="241" t="s">
        <v>227</v>
      </c>
      <c r="J679" s="241" t="s">
        <v>228</v>
      </c>
      <c r="K679" s="241" t="s">
        <v>210</v>
      </c>
      <c r="L679" s="241" t="s">
        <v>41</v>
      </c>
      <c r="M679" s="243">
        <v>429.1</v>
      </c>
    </row>
    <row r="680" spans="1:13" ht="13.5" x14ac:dyDescent="0.25">
      <c r="A680" s="241" t="s">
        <v>993</v>
      </c>
      <c r="B680" s="241" t="s">
        <v>977</v>
      </c>
      <c r="C680" s="241" t="s">
        <v>253</v>
      </c>
      <c r="D680" s="242">
        <v>4013</v>
      </c>
      <c r="E680" s="241" t="s">
        <v>971</v>
      </c>
      <c r="F680" s="241" t="s">
        <v>47</v>
      </c>
      <c r="G680" s="241" t="s">
        <v>47</v>
      </c>
      <c r="H680" s="241" t="s">
        <v>48</v>
      </c>
      <c r="I680" s="241" t="s">
        <v>227</v>
      </c>
      <c r="J680" s="241" t="s">
        <v>228</v>
      </c>
      <c r="K680" s="241" t="s">
        <v>15</v>
      </c>
      <c r="L680" s="241" t="s">
        <v>41</v>
      </c>
      <c r="M680" s="243">
        <v>300.39999999999998</v>
      </c>
    </row>
    <row r="681" spans="1:13" ht="13.5" x14ac:dyDescent="0.25">
      <c r="A681" s="241" t="s">
        <v>997</v>
      </c>
      <c r="B681" s="241" t="s">
        <v>985</v>
      </c>
      <c r="C681" s="241" t="s">
        <v>253</v>
      </c>
      <c r="D681" s="242">
        <v>4013</v>
      </c>
      <c r="E681" s="241" t="s">
        <v>971</v>
      </c>
      <c r="F681" s="241" t="s">
        <v>47</v>
      </c>
      <c r="G681" s="241" t="s">
        <v>47</v>
      </c>
      <c r="H681" s="241" t="s">
        <v>48</v>
      </c>
      <c r="I681" s="241" t="s">
        <v>227</v>
      </c>
      <c r="J681" s="241" t="s">
        <v>228</v>
      </c>
      <c r="K681" s="241" t="s">
        <v>209</v>
      </c>
      <c r="L681" s="241" t="s">
        <v>41</v>
      </c>
      <c r="M681" s="243">
        <v>1287.3</v>
      </c>
    </row>
    <row r="682" spans="1:13" ht="13.5" x14ac:dyDescent="0.25">
      <c r="A682" s="241" t="s">
        <v>996</v>
      </c>
      <c r="B682" s="241" t="s">
        <v>983</v>
      </c>
      <c r="C682" s="241" t="s">
        <v>253</v>
      </c>
      <c r="D682" s="242">
        <v>4013</v>
      </c>
      <c r="E682" s="241" t="s">
        <v>971</v>
      </c>
      <c r="F682" s="241" t="s">
        <v>47</v>
      </c>
      <c r="G682" s="241" t="s">
        <v>47</v>
      </c>
      <c r="H682" s="241" t="s">
        <v>48</v>
      </c>
      <c r="I682" s="241" t="s">
        <v>227</v>
      </c>
      <c r="J682" s="241" t="s">
        <v>228</v>
      </c>
      <c r="K682" s="241" t="s">
        <v>208</v>
      </c>
      <c r="L682" s="241" t="s">
        <v>41</v>
      </c>
      <c r="M682" s="243">
        <v>2145.5</v>
      </c>
    </row>
    <row r="683" spans="1:13" ht="13.5" x14ac:dyDescent="0.25">
      <c r="A683" s="241" t="s">
        <v>999</v>
      </c>
      <c r="B683" s="241" t="s">
        <v>989</v>
      </c>
      <c r="C683" s="241" t="s">
        <v>253</v>
      </c>
      <c r="D683" s="242">
        <v>4013</v>
      </c>
      <c r="E683" s="241" t="s">
        <v>971</v>
      </c>
      <c r="F683" s="241" t="s">
        <v>47</v>
      </c>
      <c r="G683" s="241" t="s">
        <v>47</v>
      </c>
      <c r="H683" s="241" t="s">
        <v>48</v>
      </c>
      <c r="I683" s="241" t="s">
        <v>227</v>
      </c>
      <c r="J683" s="241" t="s">
        <v>228</v>
      </c>
      <c r="K683" s="241" t="s">
        <v>222</v>
      </c>
      <c r="L683" s="241" t="s">
        <v>41</v>
      </c>
      <c r="M683" s="243">
        <v>1072.8</v>
      </c>
    </row>
    <row r="684" spans="1:13" ht="13.5" x14ac:dyDescent="0.25">
      <c r="A684" s="241" t="s">
        <v>1004</v>
      </c>
      <c r="B684" s="241" t="s">
        <v>979</v>
      </c>
      <c r="C684" s="241" t="s">
        <v>253</v>
      </c>
      <c r="D684" s="242">
        <v>4013</v>
      </c>
      <c r="E684" s="241" t="s">
        <v>971</v>
      </c>
      <c r="F684" s="241" t="s">
        <v>47</v>
      </c>
      <c r="G684" s="241" t="s">
        <v>47</v>
      </c>
      <c r="H684" s="241" t="s">
        <v>48</v>
      </c>
      <c r="I684" s="241" t="s">
        <v>51</v>
      </c>
      <c r="J684" s="241" t="s">
        <v>52</v>
      </c>
      <c r="K684" s="241" t="s">
        <v>210</v>
      </c>
      <c r="L684" s="241" t="s">
        <v>43</v>
      </c>
      <c r="M684" s="243">
        <v>632.6</v>
      </c>
    </row>
    <row r="685" spans="1:13" ht="13.5" x14ac:dyDescent="0.25">
      <c r="A685" s="241" t="s">
        <v>1002</v>
      </c>
      <c r="B685" s="241" t="s">
        <v>975</v>
      </c>
      <c r="C685" s="241" t="s">
        <v>253</v>
      </c>
      <c r="D685" s="242">
        <v>4013</v>
      </c>
      <c r="E685" s="241" t="s">
        <v>971</v>
      </c>
      <c r="F685" s="241" t="s">
        <v>47</v>
      </c>
      <c r="G685" s="241" t="s">
        <v>47</v>
      </c>
      <c r="H685" s="241" t="s">
        <v>48</v>
      </c>
      <c r="I685" s="241" t="s">
        <v>51</v>
      </c>
      <c r="J685" s="241" t="s">
        <v>52</v>
      </c>
      <c r="K685" s="241" t="s">
        <v>15</v>
      </c>
      <c r="L685" s="241" t="s">
        <v>43</v>
      </c>
      <c r="M685" s="243">
        <v>442.8</v>
      </c>
    </row>
    <row r="686" spans="1:13" ht="13.5" x14ac:dyDescent="0.25">
      <c r="A686" s="241" t="s">
        <v>1001</v>
      </c>
      <c r="B686" s="241" t="s">
        <v>973</v>
      </c>
      <c r="C686" s="241" t="s">
        <v>253</v>
      </c>
      <c r="D686" s="242">
        <v>4013</v>
      </c>
      <c r="E686" s="241" t="s">
        <v>971</v>
      </c>
      <c r="F686" s="241" t="s">
        <v>47</v>
      </c>
      <c r="G686" s="241" t="s">
        <v>47</v>
      </c>
      <c r="H686" s="241" t="s">
        <v>48</v>
      </c>
      <c r="I686" s="241" t="s">
        <v>51</v>
      </c>
      <c r="J686" s="241" t="s">
        <v>52</v>
      </c>
      <c r="K686" s="241" t="s">
        <v>209</v>
      </c>
      <c r="L686" s="241" t="s">
        <v>43</v>
      </c>
      <c r="M686" s="243">
        <v>1976.8</v>
      </c>
    </row>
    <row r="687" spans="1:13" ht="13.5" x14ac:dyDescent="0.25">
      <c r="A687" s="241" t="s">
        <v>1008</v>
      </c>
      <c r="B687" s="241" t="s">
        <v>987</v>
      </c>
      <c r="C687" s="241" t="s">
        <v>253</v>
      </c>
      <c r="D687" s="242">
        <v>4013</v>
      </c>
      <c r="E687" s="241" t="s">
        <v>971</v>
      </c>
      <c r="F687" s="241" t="s">
        <v>47</v>
      </c>
      <c r="G687" s="241" t="s">
        <v>47</v>
      </c>
      <c r="H687" s="241" t="s">
        <v>48</v>
      </c>
      <c r="I687" s="241" t="s">
        <v>51</v>
      </c>
      <c r="J687" s="241" t="s">
        <v>52</v>
      </c>
      <c r="K687" s="241" t="s">
        <v>208</v>
      </c>
      <c r="L687" s="241" t="s">
        <v>43</v>
      </c>
      <c r="M687" s="243">
        <v>2965.2</v>
      </c>
    </row>
    <row r="688" spans="1:13" ht="13.5" x14ac:dyDescent="0.25">
      <c r="A688" s="241" t="s">
        <v>1000</v>
      </c>
      <c r="B688" s="241" t="s">
        <v>970</v>
      </c>
      <c r="C688" s="241" t="s">
        <v>253</v>
      </c>
      <c r="D688" s="242">
        <v>4013</v>
      </c>
      <c r="E688" s="241" t="s">
        <v>971</v>
      </c>
      <c r="F688" s="241" t="s">
        <v>47</v>
      </c>
      <c r="G688" s="241" t="s">
        <v>47</v>
      </c>
      <c r="H688" s="241" t="s">
        <v>48</v>
      </c>
      <c r="I688" s="241" t="s">
        <v>51</v>
      </c>
      <c r="J688" s="241" t="s">
        <v>52</v>
      </c>
      <c r="K688" s="241" t="s">
        <v>222</v>
      </c>
      <c r="L688" s="241" t="s">
        <v>43</v>
      </c>
      <c r="M688" s="243">
        <v>1581.4</v>
      </c>
    </row>
    <row r="689" spans="1:13" ht="13.5" x14ac:dyDescent="0.25">
      <c r="A689" s="241" t="s">
        <v>1005</v>
      </c>
      <c r="B689" s="241" t="s">
        <v>981</v>
      </c>
      <c r="C689" s="241" t="s">
        <v>253</v>
      </c>
      <c r="D689" s="242">
        <v>4013</v>
      </c>
      <c r="E689" s="241" t="s">
        <v>971</v>
      </c>
      <c r="F689" s="241" t="s">
        <v>47</v>
      </c>
      <c r="G689" s="241" t="s">
        <v>47</v>
      </c>
      <c r="H689" s="241" t="s">
        <v>48</v>
      </c>
      <c r="I689" s="241" t="s">
        <v>51</v>
      </c>
      <c r="J689" s="241" t="s">
        <v>52</v>
      </c>
      <c r="K689" s="241" t="s">
        <v>210</v>
      </c>
      <c r="L689" s="241" t="s">
        <v>41</v>
      </c>
      <c r="M689" s="243">
        <v>395.4</v>
      </c>
    </row>
    <row r="690" spans="1:13" ht="13.5" x14ac:dyDescent="0.25">
      <c r="A690" s="241" t="s">
        <v>1003</v>
      </c>
      <c r="B690" s="241" t="s">
        <v>977</v>
      </c>
      <c r="C690" s="241" t="s">
        <v>253</v>
      </c>
      <c r="D690" s="242">
        <v>4013</v>
      </c>
      <c r="E690" s="241" t="s">
        <v>971</v>
      </c>
      <c r="F690" s="241" t="s">
        <v>47</v>
      </c>
      <c r="G690" s="241" t="s">
        <v>47</v>
      </c>
      <c r="H690" s="241" t="s">
        <v>48</v>
      </c>
      <c r="I690" s="241" t="s">
        <v>51</v>
      </c>
      <c r="J690" s="241" t="s">
        <v>52</v>
      </c>
      <c r="K690" s="241" t="s">
        <v>15</v>
      </c>
      <c r="L690" s="241" t="s">
        <v>41</v>
      </c>
      <c r="M690" s="243">
        <v>276.8</v>
      </c>
    </row>
    <row r="691" spans="1:13" ht="13.5" x14ac:dyDescent="0.25">
      <c r="A691" s="241" t="s">
        <v>1007</v>
      </c>
      <c r="B691" s="241" t="s">
        <v>985</v>
      </c>
      <c r="C691" s="241" t="s">
        <v>253</v>
      </c>
      <c r="D691" s="242">
        <v>4013</v>
      </c>
      <c r="E691" s="241" t="s">
        <v>971</v>
      </c>
      <c r="F691" s="241" t="s">
        <v>47</v>
      </c>
      <c r="G691" s="241" t="s">
        <v>47</v>
      </c>
      <c r="H691" s="241" t="s">
        <v>48</v>
      </c>
      <c r="I691" s="241" t="s">
        <v>51</v>
      </c>
      <c r="J691" s="241" t="s">
        <v>52</v>
      </c>
      <c r="K691" s="241" t="s">
        <v>209</v>
      </c>
      <c r="L691" s="241" t="s">
        <v>41</v>
      </c>
      <c r="M691" s="243">
        <v>1186.0999999999999</v>
      </c>
    </row>
    <row r="692" spans="1:13" ht="13.5" x14ac:dyDescent="0.25">
      <c r="A692" s="241" t="s">
        <v>1006</v>
      </c>
      <c r="B692" s="241" t="s">
        <v>983</v>
      </c>
      <c r="C692" s="241" t="s">
        <v>253</v>
      </c>
      <c r="D692" s="242">
        <v>4013</v>
      </c>
      <c r="E692" s="241" t="s">
        <v>971</v>
      </c>
      <c r="F692" s="241" t="s">
        <v>47</v>
      </c>
      <c r="G692" s="241" t="s">
        <v>47</v>
      </c>
      <c r="H692" s="241" t="s">
        <v>48</v>
      </c>
      <c r="I692" s="241" t="s">
        <v>51</v>
      </c>
      <c r="J692" s="241" t="s">
        <v>52</v>
      </c>
      <c r="K692" s="241" t="s">
        <v>208</v>
      </c>
      <c r="L692" s="241" t="s">
        <v>41</v>
      </c>
      <c r="M692" s="243">
        <v>1976.8</v>
      </c>
    </row>
    <row r="693" spans="1:13" ht="13.5" x14ac:dyDescent="0.25">
      <c r="A693" s="241" t="s">
        <v>1009</v>
      </c>
      <c r="B693" s="241" t="s">
        <v>989</v>
      </c>
      <c r="C693" s="241" t="s">
        <v>253</v>
      </c>
      <c r="D693" s="242">
        <v>4013</v>
      </c>
      <c r="E693" s="241" t="s">
        <v>971</v>
      </c>
      <c r="F693" s="241" t="s">
        <v>47</v>
      </c>
      <c r="G693" s="241" t="s">
        <v>47</v>
      </c>
      <c r="H693" s="241" t="s">
        <v>48</v>
      </c>
      <c r="I693" s="241" t="s">
        <v>51</v>
      </c>
      <c r="J693" s="241" t="s">
        <v>52</v>
      </c>
      <c r="K693" s="241" t="s">
        <v>222</v>
      </c>
      <c r="L693" s="241" t="s">
        <v>41</v>
      </c>
      <c r="M693" s="243">
        <v>988.4</v>
      </c>
    </row>
    <row r="694" spans="1:13" ht="13.5" x14ac:dyDescent="0.25">
      <c r="A694" s="241" t="s">
        <v>1014</v>
      </c>
      <c r="B694" s="241" t="s">
        <v>979</v>
      </c>
      <c r="C694" s="241" t="s">
        <v>253</v>
      </c>
      <c r="D694" s="242">
        <v>4013</v>
      </c>
      <c r="E694" s="241" t="s">
        <v>971</v>
      </c>
      <c r="F694" s="241" t="s">
        <v>47</v>
      </c>
      <c r="G694" s="241" t="s">
        <v>47</v>
      </c>
      <c r="H694" s="241" t="s">
        <v>48</v>
      </c>
      <c r="I694" s="241" t="s">
        <v>53</v>
      </c>
      <c r="J694" s="241" t="s">
        <v>54</v>
      </c>
      <c r="K694" s="241" t="s">
        <v>210</v>
      </c>
      <c r="L694" s="241" t="s">
        <v>43</v>
      </c>
      <c r="M694" s="243">
        <v>583.5</v>
      </c>
    </row>
    <row r="695" spans="1:13" ht="13.5" x14ac:dyDescent="0.25">
      <c r="A695" s="241" t="s">
        <v>1012</v>
      </c>
      <c r="B695" s="241" t="s">
        <v>975</v>
      </c>
      <c r="C695" s="241" t="s">
        <v>253</v>
      </c>
      <c r="D695" s="242">
        <v>4013</v>
      </c>
      <c r="E695" s="241" t="s">
        <v>971</v>
      </c>
      <c r="F695" s="241" t="s">
        <v>47</v>
      </c>
      <c r="G695" s="241" t="s">
        <v>47</v>
      </c>
      <c r="H695" s="241" t="s">
        <v>48</v>
      </c>
      <c r="I695" s="241" t="s">
        <v>53</v>
      </c>
      <c r="J695" s="241" t="s">
        <v>54</v>
      </c>
      <c r="K695" s="241" t="s">
        <v>15</v>
      </c>
      <c r="L695" s="241" t="s">
        <v>43</v>
      </c>
      <c r="M695" s="243">
        <v>408.4</v>
      </c>
    </row>
    <row r="696" spans="1:13" ht="13.5" x14ac:dyDescent="0.25">
      <c r="A696" s="241" t="s">
        <v>1011</v>
      </c>
      <c r="B696" s="241" t="s">
        <v>973</v>
      </c>
      <c r="C696" s="241" t="s">
        <v>253</v>
      </c>
      <c r="D696" s="242">
        <v>4013</v>
      </c>
      <c r="E696" s="241" t="s">
        <v>971</v>
      </c>
      <c r="F696" s="241" t="s">
        <v>47</v>
      </c>
      <c r="G696" s="241" t="s">
        <v>47</v>
      </c>
      <c r="H696" s="241" t="s">
        <v>48</v>
      </c>
      <c r="I696" s="241" t="s">
        <v>53</v>
      </c>
      <c r="J696" s="241" t="s">
        <v>54</v>
      </c>
      <c r="K696" s="241" t="s">
        <v>209</v>
      </c>
      <c r="L696" s="241" t="s">
        <v>43</v>
      </c>
      <c r="M696" s="243">
        <v>1823.4</v>
      </c>
    </row>
    <row r="697" spans="1:13" ht="13.5" x14ac:dyDescent="0.25">
      <c r="A697" s="241" t="s">
        <v>1018</v>
      </c>
      <c r="B697" s="241" t="s">
        <v>987</v>
      </c>
      <c r="C697" s="241" t="s">
        <v>253</v>
      </c>
      <c r="D697" s="242">
        <v>4013</v>
      </c>
      <c r="E697" s="241" t="s">
        <v>971</v>
      </c>
      <c r="F697" s="241" t="s">
        <v>47</v>
      </c>
      <c r="G697" s="241" t="s">
        <v>47</v>
      </c>
      <c r="H697" s="241" t="s">
        <v>48</v>
      </c>
      <c r="I697" s="241" t="s">
        <v>53</v>
      </c>
      <c r="J697" s="241" t="s">
        <v>54</v>
      </c>
      <c r="K697" s="241" t="s">
        <v>208</v>
      </c>
      <c r="L697" s="241" t="s">
        <v>43</v>
      </c>
      <c r="M697" s="243">
        <v>2735.1</v>
      </c>
    </row>
    <row r="698" spans="1:13" ht="13.5" x14ac:dyDescent="0.25">
      <c r="A698" s="241" t="s">
        <v>1010</v>
      </c>
      <c r="B698" s="241" t="s">
        <v>970</v>
      </c>
      <c r="C698" s="241" t="s">
        <v>253</v>
      </c>
      <c r="D698" s="242">
        <v>4013</v>
      </c>
      <c r="E698" s="241" t="s">
        <v>971</v>
      </c>
      <c r="F698" s="241" t="s">
        <v>47</v>
      </c>
      <c r="G698" s="241" t="s">
        <v>47</v>
      </c>
      <c r="H698" s="241" t="s">
        <v>48</v>
      </c>
      <c r="I698" s="241" t="s">
        <v>53</v>
      </c>
      <c r="J698" s="241" t="s">
        <v>54</v>
      </c>
      <c r="K698" s="241" t="s">
        <v>222</v>
      </c>
      <c r="L698" s="241" t="s">
        <v>43</v>
      </c>
      <c r="M698" s="243">
        <v>1458.7</v>
      </c>
    </row>
    <row r="699" spans="1:13" ht="13.5" x14ac:dyDescent="0.25">
      <c r="A699" s="241" t="s">
        <v>1015</v>
      </c>
      <c r="B699" s="241" t="s">
        <v>981</v>
      </c>
      <c r="C699" s="241" t="s">
        <v>253</v>
      </c>
      <c r="D699" s="242">
        <v>4013</v>
      </c>
      <c r="E699" s="241" t="s">
        <v>971</v>
      </c>
      <c r="F699" s="241" t="s">
        <v>47</v>
      </c>
      <c r="G699" s="241" t="s">
        <v>47</v>
      </c>
      <c r="H699" s="241" t="s">
        <v>48</v>
      </c>
      <c r="I699" s="241" t="s">
        <v>53</v>
      </c>
      <c r="J699" s="241" t="s">
        <v>54</v>
      </c>
      <c r="K699" s="241" t="s">
        <v>210</v>
      </c>
      <c r="L699" s="241" t="s">
        <v>41</v>
      </c>
      <c r="M699" s="243">
        <v>364.7</v>
      </c>
    </row>
    <row r="700" spans="1:13" ht="13.5" x14ac:dyDescent="0.25">
      <c r="A700" s="241" t="s">
        <v>1013</v>
      </c>
      <c r="B700" s="241" t="s">
        <v>977</v>
      </c>
      <c r="C700" s="241" t="s">
        <v>253</v>
      </c>
      <c r="D700" s="242">
        <v>4013</v>
      </c>
      <c r="E700" s="241" t="s">
        <v>971</v>
      </c>
      <c r="F700" s="241" t="s">
        <v>47</v>
      </c>
      <c r="G700" s="241" t="s">
        <v>47</v>
      </c>
      <c r="H700" s="241" t="s">
        <v>48</v>
      </c>
      <c r="I700" s="241" t="s">
        <v>53</v>
      </c>
      <c r="J700" s="241" t="s">
        <v>54</v>
      </c>
      <c r="K700" s="241" t="s">
        <v>15</v>
      </c>
      <c r="L700" s="241" t="s">
        <v>41</v>
      </c>
      <c r="M700" s="243">
        <v>255.3</v>
      </c>
    </row>
    <row r="701" spans="1:13" ht="13.5" x14ac:dyDescent="0.25">
      <c r="A701" s="241" t="s">
        <v>1017</v>
      </c>
      <c r="B701" s="241" t="s">
        <v>985</v>
      </c>
      <c r="C701" s="241" t="s">
        <v>253</v>
      </c>
      <c r="D701" s="242">
        <v>4013</v>
      </c>
      <c r="E701" s="241" t="s">
        <v>971</v>
      </c>
      <c r="F701" s="241" t="s">
        <v>47</v>
      </c>
      <c r="G701" s="241" t="s">
        <v>47</v>
      </c>
      <c r="H701" s="241" t="s">
        <v>48</v>
      </c>
      <c r="I701" s="241" t="s">
        <v>53</v>
      </c>
      <c r="J701" s="241" t="s">
        <v>54</v>
      </c>
      <c r="K701" s="241" t="s">
        <v>209</v>
      </c>
      <c r="L701" s="241" t="s">
        <v>41</v>
      </c>
      <c r="M701" s="243">
        <v>1094</v>
      </c>
    </row>
    <row r="702" spans="1:13" ht="13.5" x14ac:dyDescent="0.25">
      <c r="A702" s="241" t="s">
        <v>1016</v>
      </c>
      <c r="B702" s="241" t="s">
        <v>983</v>
      </c>
      <c r="C702" s="241" t="s">
        <v>253</v>
      </c>
      <c r="D702" s="242">
        <v>4013</v>
      </c>
      <c r="E702" s="241" t="s">
        <v>971</v>
      </c>
      <c r="F702" s="241" t="s">
        <v>47</v>
      </c>
      <c r="G702" s="241" t="s">
        <v>47</v>
      </c>
      <c r="H702" s="241" t="s">
        <v>48</v>
      </c>
      <c r="I702" s="241" t="s">
        <v>53</v>
      </c>
      <c r="J702" s="241" t="s">
        <v>54</v>
      </c>
      <c r="K702" s="241" t="s">
        <v>208</v>
      </c>
      <c r="L702" s="241" t="s">
        <v>41</v>
      </c>
      <c r="M702" s="243">
        <v>1823.4</v>
      </c>
    </row>
    <row r="703" spans="1:13" ht="13.5" x14ac:dyDescent="0.25">
      <c r="A703" s="241" t="s">
        <v>1019</v>
      </c>
      <c r="B703" s="241" t="s">
        <v>989</v>
      </c>
      <c r="C703" s="241" t="s">
        <v>253</v>
      </c>
      <c r="D703" s="242">
        <v>4013</v>
      </c>
      <c r="E703" s="241" t="s">
        <v>971</v>
      </c>
      <c r="F703" s="241" t="s">
        <v>47</v>
      </c>
      <c r="G703" s="241" t="s">
        <v>47</v>
      </c>
      <c r="H703" s="241" t="s">
        <v>48</v>
      </c>
      <c r="I703" s="241" t="s">
        <v>53</v>
      </c>
      <c r="J703" s="241" t="s">
        <v>54</v>
      </c>
      <c r="K703" s="241" t="s">
        <v>222</v>
      </c>
      <c r="L703" s="241" t="s">
        <v>41</v>
      </c>
      <c r="M703" s="243">
        <v>911.7</v>
      </c>
    </row>
    <row r="704" spans="1:13" ht="13.5" x14ac:dyDescent="0.25">
      <c r="A704" s="241" t="s">
        <v>1024</v>
      </c>
      <c r="B704" s="241" t="s">
        <v>979</v>
      </c>
      <c r="C704" s="241" t="s">
        <v>253</v>
      </c>
      <c r="D704" s="242">
        <v>4013</v>
      </c>
      <c r="E704" s="241" t="s">
        <v>971</v>
      </c>
      <c r="F704" s="241" t="s">
        <v>47</v>
      </c>
      <c r="G704" s="241" t="s">
        <v>47</v>
      </c>
      <c r="H704" s="241" t="s">
        <v>48</v>
      </c>
      <c r="I704" s="241" t="s">
        <v>229</v>
      </c>
      <c r="J704" s="241" t="s">
        <v>230</v>
      </c>
      <c r="K704" s="241" t="s">
        <v>210</v>
      </c>
      <c r="L704" s="241" t="s">
        <v>43</v>
      </c>
      <c r="M704" s="243">
        <v>533.4</v>
      </c>
    </row>
    <row r="705" spans="1:13" ht="13.5" x14ac:dyDescent="0.25">
      <c r="A705" s="241" t="s">
        <v>1022</v>
      </c>
      <c r="B705" s="241" t="s">
        <v>975</v>
      </c>
      <c r="C705" s="241" t="s">
        <v>253</v>
      </c>
      <c r="D705" s="242">
        <v>4013</v>
      </c>
      <c r="E705" s="241" t="s">
        <v>971</v>
      </c>
      <c r="F705" s="241" t="s">
        <v>47</v>
      </c>
      <c r="G705" s="241" t="s">
        <v>47</v>
      </c>
      <c r="H705" s="241" t="s">
        <v>48</v>
      </c>
      <c r="I705" s="241" t="s">
        <v>229</v>
      </c>
      <c r="J705" s="241" t="s">
        <v>230</v>
      </c>
      <c r="K705" s="241" t="s">
        <v>15</v>
      </c>
      <c r="L705" s="241" t="s">
        <v>43</v>
      </c>
      <c r="M705" s="243">
        <v>373.4</v>
      </c>
    </row>
    <row r="706" spans="1:13" ht="13.5" x14ac:dyDescent="0.25">
      <c r="A706" s="241" t="s">
        <v>1021</v>
      </c>
      <c r="B706" s="241" t="s">
        <v>973</v>
      </c>
      <c r="C706" s="241" t="s">
        <v>253</v>
      </c>
      <c r="D706" s="242">
        <v>4013</v>
      </c>
      <c r="E706" s="241" t="s">
        <v>971</v>
      </c>
      <c r="F706" s="241" t="s">
        <v>47</v>
      </c>
      <c r="G706" s="241" t="s">
        <v>47</v>
      </c>
      <c r="H706" s="241" t="s">
        <v>48</v>
      </c>
      <c r="I706" s="241" t="s">
        <v>229</v>
      </c>
      <c r="J706" s="241" t="s">
        <v>230</v>
      </c>
      <c r="K706" s="241" t="s">
        <v>209</v>
      </c>
      <c r="L706" s="241" t="s">
        <v>43</v>
      </c>
      <c r="M706" s="243">
        <v>1666.8</v>
      </c>
    </row>
    <row r="707" spans="1:13" ht="13.5" x14ac:dyDescent="0.25">
      <c r="A707" s="241" t="s">
        <v>1028</v>
      </c>
      <c r="B707" s="241" t="s">
        <v>987</v>
      </c>
      <c r="C707" s="241" t="s">
        <v>253</v>
      </c>
      <c r="D707" s="242">
        <v>4013</v>
      </c>
      <c r="E707" s="241" t="s">
        <v>971</v>
      </c>
      <c r="F707" s="241" t="s">
        <v>47</v>
      </c>
      <c r="G707" s="241" t="s">
        <v>47</v>
      </c>
      <c r="H707" s="241" t="s">
        <v>48</v>
      </c>
      <c r="I707" s="241" t="s">
        <v>229</v>
      </c>
      <c r="J707" s="241" t="s">
        <v>230</v>
      </c>
      <c r="K707" s="241" t="s">
        <v>208</v>
      </c>
      <c r="L707" s="241" t="s">
        <v>43</v>
      </c>
      <c r="M707" s="243">
        <v>2500.1999999999998</v>
      </c>
    </row>
    <row r="708" spans="1:13" ht="13.5" x14ac:dyDescent="0.25">
      <c r="A708" s="241" t="s">
        <v>1020</v>
      </c>
      <c r="B708" s="241" t="s">
        <v>970</v>
      </c>
      <c r="C708" s="241" t="s">
        <v>253</v>
      </c>
      <c r="D708" s="242">
        <v>4013</v>
      </c>
      <c r="E708" s="241" t="s">
        <v>971</v>
      </c>
      <c r="F708" s="241" t="s">
        <v>47</v>
      </c>
      <c r="G708" s="241" t="s">
        <v>47</v>
      </c>
      <c r="H708" s="241" t="s">
        <v>48</v>
      </c>
      <c r="I708" s="241" t="s">
        <v>229</v>
      </c>
      <c r="J708" s="241" t="s">
        <v>230</v>
      </c>
      <c r="K708" s="241" t="s">
        <v>222</v>
      </c>
      <c r="L708" s="241" t="s">
        <v>43</v>
      </c>
      <c r="M708" s="243">
        <v>1333.4</v>
      </c>
    </row>
    <row r="709" spans="1:13" ht="13.5" x14ac:dyDescent="0.25">
      <c r="A709" s="241" t="s">
        <v>1025</v>
      </c>
      <c r="B709" s="241" t="s">
        <v>981</v>
      </c>
      <c r="C709" s="241" t="s">
        <v>253</v>
      </c>
      <c r="D709" s="242">
        <v>4013</v>
      </c>
      <c r="E709" s="241" t="s">
        <v>971</v>
      </c>
      <c r="F709" s="241" t="s">
        <v>47</v>
      </c>
      <c r="G709" s="241" t="s">
        <v>47</v>
      </c>
      <c r="H709" s="241" t="s">
        <v>48</v>
      </c>
      <c r="I709" s="241" t="s">
        <v>229</v>
      </c>
      <c r="J709" s="241" t="s">
        <v>230</v>
      </c>
      <c r="K709" s="241" t="s">
        <v>210</v>
      </c>
      <c r="L709" s="241" t="s">
        <v>41</v>
      </c>
      <c r="M709" s="243">
        <v>333.4</v>
      </c>
    </row>
    <row r="710" spans="1:13" ht="13.5" x14ac:dyDescent="0.25">
      <c r="A710" s="241" t="s">
        <v>1023</v>
      </c>
      <c r="B710" s="241" t="s">
        <v>977</v>
      </c>
      <c r="C710" s="241" t="s">
        <v>253</v>
      </c>
      <c r="D710" s="242">
        <v>4013</v>
      </c>
      <c r="E710" s="241" t="s">
        <v>971</v>
      </c>
      <c r="F710" s="241" t="s">
        <v>47</v>
      </c>
      <c r="G710" s="241" t="s">
        <v>47</v>
      </c>
      <c r="H710" s="241" t="s">
        <v>48</v>
      </c>
      <c r="I710" s="241" t="s">
        <v>229</v>
      </c>
      <c r="J710" s="241" t="s">
        <v>230</v>
      </c>
      <c r="K710" s="241" t="s">
        <v>15</v>
      </c>
      <c r="L710" s="241" t="s">
        <v>41</v>
      </c>
      <c r="M710" s="243">
        <v>233.3</v>
      </c>
    </row>
    <row r="711" spans="1:13" ht="13.5" x14ac:dyDescent="0.25">
      <c r="A711" s="241" t="s">
        <v>1027</v>
      </c>
      <c r="B711" s="241" t="s">
        <v>985</v>
      </c>
      <c r="C711" s="241" t="s">
        <v>253</v>
      </c>
      <c r="D711" s="242">
        <v>4013</v>
      </c>
      <c r="E711" s="241" t="s">
        <v>971</v>
      </c>
      <c r="F711" s="241" t="s">
        <v>47</v>
      </c>
      <c r="G711" s="241" t="s">
        <v>47</v>
      </c>
      <c r="H711" s="241" t="s">
        <v>48</v>
      </c>
      <c r="I711" s="241" t="s">
        <v>229</v>
      </c>
      <c r="J711" s="241" t="s">
        <v>230</v>
      </c>
      <c r="K711" s="241" t="s">
        <v>209</v>
      </c>
      <c r="L711" s="241" t="s">
        <v>41</v>
      </c>
      <c r="M711" s="243">
        <v>1000.1</v>
      </c>
    </row>
    <row r="712" spans="1:13" ht="13.5" x14ac:dyDescent="0.25">
      <c r="A712" s="241" t="s">
        <v>1026</v>
      </c>
      <c r="B712" s="241" t="s">
        <v>983</v>
      </c>
      <c r="C712" s="241" t="s">
        <v>253</v>
      </c>
      <c r="D712" s="242">
        <v>4013</v>
      </c>
      <c r="E712" s="241" t="s">
        <v>971</v>
      </c>
      <c r="F712" s="241" t="s">
        <v>47</v>
      </c>
      <c r="G712" s="241" t="s">
        <v>47</v>
      </c>
      <c r="H712" s="241" t="s">
        <v>48</v>
      </c>
      <c r="I712" s="241" t="s">
        <v>229</v>
      </c>
      <c r="J712" s="241" t="s">
        <v>230</v>
      </c>
      <c r="K712" s="241" t="s">
        <v>208</v>
      </c>
      <c r="L712" s="241" t="s">
        <v>41</v>
      </c>
      <c r="M712" s="243">
        <v>1666.8</v>
      </c>
    </row>
    <row r="713" spans="1:13" ht="13.5" x14ac:dyDescent="0.25">
      <c r="A713" s="241" t="s">
        <v>1029</v>
      </c>
      <c r="B713" s="241" t="s">
        <v>989</v>
      </c>
      <c r="C713" s="241" t="s">
        <v>253</v>
      </c>
      <c r="D713" s="242">
        <v>4013</v>
      </c>
      <c r="E713" s="241" t="s">
        <v>971</v>
      </c>
      <c r="F713" s="241" t="s">
        <v>47</v>
      </c>
      <c r="G713" s="241" t="s">
        <v>47</v>
      </c>
      <c r="H713" s="241" t="s">
        <v>48</v>
      </c>
      <c r="I713" s="241" t="s">
        <v>229</v>
      </c>
      <c r="J713" s="241" t="s">
        <v>230</v>
      </c>
      <c r="K713" s="241" t="s">
        <v>222</v>
      </c>
      <c r="L713" s="241" t="s">
        <v>41</v>
      </c>
      <c r="M713" s="243">
        <v>833.4</v>
      </c>
    </row>
    <row r="714" spans="1:13" ht="13.5" x14ac:dyDescent="0.25">
      <c r="A714" s="241" t="s">
        <v>1034</v>
      </c>
      <c r="B714" s="241" t="s">
        <v>979</v>
      </c>
      <c r="C714" s="241" t="s">
        <v>253</v>
      </c>
      <c r="D714" s="242">
        <v>4013</v>
      </c>
      <c r="E714" s="241" t="s">
        <v>971</v>
      </c>
      <c r="F714" s="241" t="s">
        <v>47</v>
      </c>
      <c r="G714" s="241" t="s">
        <v>47</v>
      </c>
      <c r="H714" s="241" t="s">
        <v>48</v>
      </c>
      <c r="I714" s="241" t="s">
        <v>55</v>
      </c>
      <c r="J714" s="241" t="s">
        <v>56</v>
      </c>
      <c r="K714" s="241" t="s">
        <v>210</v>
      </c>
      <c r="L714" s="241" t="s">
        <v>43</v>
      </c>
      <c r="M714" s="243">
        <v>484.2</v>
      </c>
    </row>
    <row r="715" spans="1:13" ht="13.5" x14ac:dyDescent="0.25">
      <c r="A715" s="241" t="s">
        <v>1032</v>
      </c>
      <c r="B715" s="241" t="s">
        <v>975</v>
      </c>
      <c r="C715" s="241" t="s">
        <v>253</v>
      </c>
      <c r="D715" s="242">
        <v>4013</v>
      </c>
      <c r="E715" s="241" t="s">
        <v>971</v>
      </c>
      <c r="F715" s="241" t="s">
        <v>47</v>
      </c>
      <c r="G715" s="241" t="s">
        <v>47</v>
      </c>
      <c r="H715" s="241" t="s">
        <v>48</v>
      </c>
      <c r="I715" s="241" t="s">
        <v>55</v>
      </c>
      <c r="J715" s="241" t="s">
        <v>56</v>
      </c>
      <c r="K715" s="241" t="s">
        <v>15</v>
      </c>
      <c r="L715" s="241" t="s">
        <v>43</v>
      </c>
      <c r="M715" s="243">
        <v>338.9</v>
      </c>
    </row>
    <row r="716" spans="1:13" ht="13.5" x14ac:dyDescent="0.25">
      <c r="A716" s="241" t="s">
        <v>1031</v>
      </c>
      <c r="B716" s="241" t="s">
        <v>973</v>
      </c>
      <c r="C716" s="241" t="s">
        <v>253</v>
      </c>
      <c r="D716" s="242">
        <v>4013</v>
      </c>
      <c r="E716" s="241" t="s">
        <v>971</v>
      </c>
      <c r="F716" s="241" t="s">
        <v>47</v>
      </c>
      <c r="G716" s="241" t="s">
        <v>47</v>
      </c>
      <c r="H716" s="241" t="s">
        <v>48</v>
      </c>
      <c r="I716" s="241" t="s">
        <v>55</v>
      </c>
      <c r="J716" s="241" t="s">
        <v>56</v>
      </c>
      <c r="K716" s="241" t="s">
        <v>209</v>
      </c>
      <c r="L716" s="241" t="s">
        <v>43</v>
      </c>
      <c r="M716" s="243">
        <v>1513.2</v>
      </c>
    </row>
    <row r="717" spans="1:13" ht="13.5" x14ac:dyDescent="0.25">
      <c r="A717" s="241" t="s">
        <v>1038</v>
      </c>
      <c r="B717" s="241" t="s">
        <v>987</v>
      </c>
      <c r="C717" s="241" t="s">
        <v>253</v>
      </c>
      <c r="D717" s="242">
        <v>4013</v>
      </c>
      <c r="E717" s="241" t="s">
        <v>971</v>
      </c>
      <c r="F717" s="241" t="s">
        <v>47</v>
      </c>
      <c r="G717" s="241" t="s">
        <v>47</v>
      </c>
      <c r="H717" s="241" t="s">
        <v>48</v>
      </c>
      <c r="I717" s="241" t="s">
        <v>55</v>
      </c>
      <c r="J717" s="241" t="s">
        <v>56</v>
      </c>
      <c r="K717" s="241" t="s">
        <v>208</v>
      </c>
      <c r="L717" s="241" t="s">
        <v>43</v>
      </c>
      <c r="M717" s="243">
        <v>2269.6999999999998</v>
      </c>
    </row>
    <row r="718" spans="1:13" ht="13.5" x14ac:dyDescent="0.25">
      <c r="A718" s="241" t="s">
        <v>1030</v>
      </c>
      <c r="B718" s="241" t="s">
        <v>970</v>
      </c>
      <c r="C718" s="241" t="s">
        <v>253</v>
      </c>
      <c r="D718" s="242">
        <v>4013</v>
      </c>
      <c r="E718" s="241" t="s">
        <v>971</v>
      </c>
      <c r="F718" s="241" t="s">
        <v>47</v>
      </c>
      <c r="G718" s="241" t="s">
        <v>47</v>
      </c>
      <c r="H718" s="241" t="s">
        <v>48</v>
      </c>
      <c r="I718" s="241" t="s">
        <v>55</v>
      </c>
      <c r="J718" s="241" t="s">
        <v>56</v>
      </c>
      <c r="K718" s="241" t="s">
        <v>222</v>
      </c>
      <c r="L718" s="241" t="s">
        <v>43</v>
      </c>
      <c r="M718" s="243">
        <v>1210.5</v>
      </c>
    </row>
    <row r="719" spans="1:13" ht="13.5" x14ac:dyDescent="0.25">
      <c r="A719" s="241" t="s">
        <v>1035</v>
      </c>
      <c r="B719" s="241" t="s">
        <v>981</v>
      </c>
      <c r="C719" s="241" t="s">
        <v>253</v>
      </c>
      <c r="D719" s="242">
        <v>4013</v>
      </c>
      <c r="E719" s="241" t="s">
        <v>971</v>
      </c>
      <c r="F719" s="241" t="s">
        <v>47</v>
      </c>
      <c r="G719" s="241" t="s">
        <v>47</v>
      </c>
      <c r="H719" s="241" t="s">
        <v>48</v>
      </c>
      <c r="I719" s="241" t="s">
        <v>55</v>
      </c>
      <c r="J719" s="241" t="s">
        <v>56</v>
      </c>
      <c r="K719" s="241" t="s">
        <v>210</v>
      </c>
      <c r="L719" s="241" t="s">
        <v>41</v>
      </c>
      <c r="M719" s="243">
        <v>302.60000000000002</v>
      </c>
    </row>
    <row r="720" spans="1:13" ht="13.5" x14ac:dyDescent="0.25">
      <c r="A720" s="241" t="s">
        <v>1033</v>
      </c>
      <c r="B720" s="241" t="s">
        <v>977</v>
      </c>
      <c r="C720" s="241" t="s">
        <v>253</v>
      </c>
      <c r="D720" s="242">
        <v>4013</v>
      </c>
      <c r="E720" s="241" t="s">
        <v>971</v>
      </c>
      <c r="F720" s="241" t="s">
        <v>47</v>
      </c>
      <c r="G720" s="241" t="s">
        <v>47</v>
      </c>
      <c r="H720" s="241" t="s">
        <v>48</v>
      </c>
      <c r="I720" s="241" t="s">
        <v>55</v>
      </c>
      <c r="J720" s="241" t="s">
        <v>56</v>
      </c>
      <c r="K720" s="241" t="s">
        <v>15</v>
      </c>
      <c r="L720" s="241" t="s">
        <v>41</v>
      </c>
      <c r="M720" s="243">
        <v>211.8</v>
      </c>
    </row>
    <row r="721" spans="1:13" ht="13.5" x14ac:dyDescent="0.25">
      <c r="A721" s="241" t="s">
        <v>1037</v>
      </c>
      <c r="B721" s="241" t="s">
        <v>985</v>
      </c>
      <c r="C721" s="241" t="s">
        <v>253</v>
      </c>
      <c r="D721" s="242">
        <v>4013</v>
      </c>
      <c r="E721" s="241" t="s">
        <v>971</v>
      </c>
      <c r="F721" s="241" t="s">
        <v>47</v>
      </c>
      <c r="G721" s="241" t="s">
        <v>47</v>
      </c>
      <c r="H721" s="241" t="s">
        <v>48</v>
      </c>
      <c r="I721" s="241" t="s">
        <v>55</v>
      </c>
      <c r="J721" s="241" t="s">
        <v>56</v>
      </c>
      <c r="K721" s="241" t="s">
        <v>209</v>
      </c>
      <c r="L721" s="241" t="s">
        <v>41</v>
      </c>
      <c r="M721" s="243">
        <v>907.9</v>
      </c>
    </row>
    <row r="722" spans="1:13" ht="13.5" x14ac:dyDescent="0.25">
      <c r="A722" s="241" t="s">
        <v>1036</v>
      </c>
      <c r="B722" s="241" t="s">
        <v>983</v>
      </c>
      <c r="C722" s="241" t="s">
        <v>253</v>
      </c>
      <c r="D722" s="242">
        <v>4013</v>
      </c>
      <c r="E722" s="241" t="s">
        <v>971</v>
      </c>
      <c r="F722" s="241" t="s">
        <v>47</v>
      </c>
      <c r="G722" s="241" t="s">
        <v>47</v>
      </c>
      <c r="H722" s="241" t="s">
        <v>48</v>
      </c>
      <c r="I722" s="241" t="s">
        <v>55</v>
      </c>
      <c r="J722" s="241" t="s">
        <v>56</v>
      </c>
      <c r="K722" s="241" t="s">
        <v>208</v>
      </c>
      <c r="L722" s="241" t="s">
        <v>41</v>
      </c>
      <c r="M722" s="243">
        <v>1513.2</v>
      </c>
    </row>
    <row r="723" spans="1:13" ht="13.5" x14ac:dyDescent="0.25">
      <c r="A723" s="241" t="s">
        <v>1039</v>
      </c>
      <c r="B723" s="241" t="s">
        <v>989</v>
      </c>
      <c r="C723" s="241" t="s">
        <v>253</v>
      </c>
      <c r="D723" s="242">
        <v>4013</v>
      </c>
      <c r="E723" s="241" t="s">
        <v>971</v>
      </c>
      <c r="F723" s="241" t="s">
        <v>47</v>
      </c>
      <c r="G723" s="241" t="s">
        <v>47</v>
      </c>
      <c r="H723" s="241" t="s">
        <v>48</v>
      </c>
      <c r="I723" s="241" t="s">
        <v>55</v>
      </c>
      <c r="J723" s="241" t="s">
        <v>56</v>
      </c>
      <c r="K723" s="241" t="s">
        <v>222</v>
      </c>
      <c r="L723" s="241" t="s">
        <v>41</v>
      </c>
      <c r="M723" s="243">
        <v>756.6</v>
      </c>
    </row>
    <row r="724" spans="1:13" ht="13.5" x14ac:dyDescent="0.25">
      <c r="A724" s="241" t="s">
        <v>1044</v>
      </c>
      <c r="B724" s="241" t="s">
        <v>979</v>
      </c>
      <c r="C724" s="241" t="s">
        <v>253</v>
      </c>
      <c r="D724" s="242">
        <v>4013</v>
      </c>
      <c r="E724" s="241" t="s">
        <v>971</v>
      </c>
      <c r="F724" s="241" t="s">
        <v>47</v>
      </c>
      <c r="G724" s="241" t="s">
        <v>47</v>
      </c>
      <c r="H724" s="241" t="s">
        <v>48</v>
      </c>
      <c r="I724" s="241" t="s">
        <v>57</v>
      </c>
      <c r="J724" s="241" t="s">
        <v>58</v>
      </c>
      <c r="K724" s="241" t="s">
        <v>210</v>
      </c>
      <c r="L724" s="241" t="s">
        <v>43</v>
      </c>
      <c r="M724" s="243">
        <v>435.4</v>
      </c>
    </row>
    <row r="725" spans="1:13" ht="13.5" x14ac:dyDescent="0.25">
      <c r="A725" s="241" t="s">
        <v>1042</v>
      </c>
      <c r="B725" s="241" t="s">
        <v>975</v>
      </c>
      <c r="C725" s="241" t="s">
        <v>253</v>
      </c>
      <c r="D725" s="242">
        <v>4013</v>
      </c>
      <c r="E725" s="241" t="s">
        <v>971</v>
      </c>
      <c r="F725" s="241" t="s">
        <v>47</v>
      </c>
      <c r="G725" s="241" t="s">
        <v>47</v>
      </c>
      <c r="H725" s="241" t="s">
        <v>48</v>
      </c>
      <c r="I725" s="241" t="s">
        <v>57</v>
      </c>
      <c r="J725" s="241" t="s">
        <v>58</v>
      </c>
      <c r="K725" s="241" t="s">
        <v>15</v>
      </c>
      <c r="L725" s="241" t="s">
        <v>43</v>
      </c>
      <c r="M725" s="243">
        <v>304.7</v>
      </c>
    </row>
    <row r="726" spans="1:13" ht="13.5" x14ac:dyDescent="0.25">
      <c r="A726" s="241" t="s">
        <v>1041</v>
      </c>
      <c r="B726" s="241" t="s">
        <v>973</v>
      </c>
      <c r="C726" s="241" t="s">
        <v>253</v>
      </c>
      <c r="D726" s="242">
        <v>4013</v>
      </c>
      <c r="E726" s="241" t="s">
        <v>971</v>
      </c>
      <c r="F726" s="241" t="s">
        <v>47</v>
      </c>
      <c r="G726" s="241" t="s">
        <v>47</v>
      </c>
      <c r="H726" s="241" t="s">
        <v>48</v>
      </c>
      <c r="I726" s="241" t="s">
        <v>57</v>
      </c>
      <c r="J726" s="241" t="s">
        <v>58</v>
      </c>
      <c r="K726" s="241" t="s">
        <v>209</v>
      </c>
      <c r="L726" s="241" t="s">
        <v>43</v>
      </c>
      <c r="M726" s="243">
        <v>1360.5</v>
      </c>
    </row>
    <row r="727" spans="1:13" ht="13.5" x14ac:dyDescent="0.25">
      <c r="A727" s="241" t="s">
        <v>1048</v>
      </c>
      <c r="B727" s="241" t="s">
        <v>987</v>
      </c>
      <c r="C727" s="241" t="s">
        <v>253</v>
      </c>
      <c r="D727" s="242">
        <v>4013</v>
      </c>
      <c r="E727" s="241" t="s">
        <v>971</v>
      </c>
      <c r="F727" s="241" t="s">
        <v>47</v>
      </c>
      <c r="G727" s="241" t="s">
        <v>47</v>
      </c>
      <c r="H727" s="241" t="s">
        <v>48</v>
      </c>
      <c r="I727" s="241" t="s">
        <v>57</v>
      </c>
      <c r="J727" s="241" t="s">
        <v>58</v>
      </c>
      <c r="K727" s="241" t="s">
        <v>208</v>
      </c>
      <c r="L727" s="241" t="s">
        <v>43</v>
      </c>
      <c r="M727" s="243">
        <v>2040.7</v>
      </c>
    </row>
    <row r="728" spans="1:13" ht="13.5" x14ac:dyDescent="0.25">
      <c r="A728" s="241" t="s">
        <v>1040</v>
      </c>
      <c r="B728" s="241" t="s">
        <v>970</v>
      </c>
      <c r="C728" s="241" t="s">
        <v>253</v>
      </c>
      <c r="D728" s="242">
        <v>4013</v>
      </c>
      <c r="E728" s="241" t="s">
        <v>971</v>
      </c>
      <c r="F728" s="241" t="s">
        <v>47</v>
      </c>
      <c r="G728" s="241" t="s">
        <v>47</v>
      </c>
      <c r="H728" s="241" t="s">
        <v>48</v>
      </c>
      <c r="I728" s="241" t="s">
        <v>57</v>
      </c>
      <c r="J728" s="241" t="s">
        <v>58</v>
      </c>
      <c r="K728" s="241" t="s">
        <v>222</v>
      </c>
      <c r="L728" s="241" t="s">
        <v>43</v>
      </c>
      <c r="M728" s="243">
        <v>1088.4000000000001</v>
      </c>
    </row>
    <row r="729" spans="1:13" ht="13.5" x14ac:dyDescent="0.25">
      <c r="A729" s="241" t="s">
        <v>1045</v>
      </c>
      <c r="B729" s="241" t="s">
        <v>981</v>
      </c>
      <c r="C729" s="241" t="s">
        <v>253</v>
      </c>
      <c r="D729" s="242">
        <v>4013</v>
      </c>
      <c r="E729" s="241" t="s">
        <v>971</v>
      </c>
      <c r="F729" s="241" t="s">
        <v>47</v>
      </c>
      <c r="G729" s="241" t="s">
        <v>47</v>
      </c>
      <c r="H729" s="241" t="s">
        <v>48</v>
      </c>
      <c r="I729" s="241" t="s">
        <v>57</v>
      </c>
      <c r="J729" s="241" t="s">
        <v>58</v>
      </c>
      <c r="K729" s="241" t="s">
        <v>210</v>
      </c>
      <c r="L729" s="241" t="s">
        <v>41</v>
      </c>
      <c r="M729" s="243">
        <v>272.10000000000002</v>
      </c>
    </row>
    <row r="730" spans="1:13" ht="13.5" x14ac:dyDescent="0.25">
      <c r="A730" s="241" t="s">
        <v>1043</v>
      </c>
      <c r="B730" s="241" t="s">
        <v>977</v>
      </c>
      <c r="C730" s="241" t="s">
        <v>253</v>
      </c>
      <c r="D730" s="242">
        <v>4013</v>
      </c>
      <c r="E730" s="241" t="s">
        <v>971</v>
      </c>
      <c r="F730" s="241" t="s">
        <v>47</v>
      </c>
      <c r="G730" s="241" t="s">
        <v>47</v>
      </c>
      <c r="H730" s="241" t="s">
        <v>48</v>
      </c>
      <c r="I730" s="241" t="s">
        <v>57</v>
      </c>
      <c r="J730" s="241" t="s">
        <v>58</v>
      </c>
      <c r="K730" s="241" t="s">
        <v>15</v>
      </c>
      <c r="L730" s="241" t="s">
        <v>41</v>
      </c>
      <c r="M730" s="243">
        <v>190.5</v>
      </c>
    </row>
    <row r="731" spans="1:13" ht="13.5" x14ac:dyDescent="0.25">
      <c r="A731" s="241" t="s">
        <v>1047</v>
      </c>
      <c r="B731" s="241" t="s">
        <v>985</v>
      </c>
      <c r="C731" s="241" t="s">
        <v>253</v>
      </c>
      <c r="D731" s="242">
        <v>4013</v>
      </c>
      <c r="E731" s="241" t="s">
        <v>971</v>
      </c>
      <c r="F731" s="241" t="s">
        <v>47</v>
      </c>
      <c r="G731" s="241" t="s">
        <v>47</v>
      </c>
      <c r="H731" s="241" t="s">
        <v>48</v>
      </c>
      <c r="I731" s="241" t="s">
        <v>57</v>
      </c>
      <c r="J731" s="241" t="s">
        <v>58</v>
      </c>
      <c r="K731" s="241" t="s">
        <v>209</v>
      </c>
      <c r="L731" s="241" t="s">
        <v>41</v>
      </c>
      <c r="M731" s="243">
        <v>816.3</v>
      </c>
    </row>
    <row r="732" spans="1:13" ht="13.5" x14ac:dyDescent="0.25">
      <c r="A732" s="241" t="s">
        <v>1046</v>
      </c>
      <c r="B732" s="241" t="s">
        <v>983</v>
      </c>
      <c r="C732" s="241" t="s">
        <v>253</v>
      </c>
      <c r="D732" s="242">
        <v>4013</v>
      </c>
      <c r="E732" s="241" t="s">
        <v>971</v>
      </c>
      <c r="F732" s="241" t="s">
        <v>47</v>
      </c>
      <c r="G732" s="241" t="s">
        <v>47</v>
      </c>
      <c r="H732" s="241" t="s">
        <v>48</v>
      </c>
      <c r="I732" s="241" t="s">
        <v>57</v>
      </c>
      <c r="J732" s="241" t="s">
        <v>58</v>
      </c>
      <c r="K732" s="241" t="s">
        <v>208</v>
      </c>
      <c r="L732" s="241" t="s">
        <v>41</v>
      </c>
      <c r="M732" s="243">
        <v>1360.5</v>
      </c>
    </row>
    <row r="733" spans="1:13" ht="13.5" x14ac:dyDescent="0.25">
      <c r="A733" s="241" t="s">
        <v>1049</v>
      </c>
      <c r="B733" s="241" t="s">
        <v>989</v>
      </c>
      <c r="C733" s="241" t="s">
        <v>253</v>
      </c>
      <c r="D733" s="242">
        <v>4013</v>
      </c>
      <c r="E733" s="241" t="s">
        <v>971</v>
      </c>
      <c r="F733" s="241" t="s">
        <v>47</v>
      </c>
      <c r="G733" s="241" t="s">
        <v>47</v>
      </c>
      <c r="H733" s="241" t="s">
        <v>48</v>
      </c>
      <c r="I733" s="241" t="s">
        <v>57</v>
      </c>
      <c r="J733" s="241" t="s">
        <v>58</v>
      </c>
      <c r="K733" s="241" t="s">
        <v>222</v>
      </c>
      <c r="L733" s="241" t="s">
        <v>41</v>
      </c>
      <c r="M733" s="243">
        <v>680.2</v>
      </c>
    </row>
    <row r="734" spans="1:13" ht="13.5" x14ac:dyDescent="0.25">
      <c r="A734" s="241" t="s">
        <v>1054</v>
      </c>
      <c r="B734" s="241" t="s">
        <v>979</v>
      </c>
      <c r="C734" s="241" t="s">
        <v>253</v>
      </c>
      <c r="D734" s="242">
        <v>4013</v>
      </c>
      <c r="E734" s="241" t="s">
        <v>971</v>
      </c>
      <c r="F734" s="241" t="s">
        <v>47</v>
      </c>
      <c r="G734" s="241" t="s">
        <v>47</v>
      </c>
      <c r="H734" s="241" t="s">
        <v>48</v>
      </c>
      <c r="I734" s="241" t="s">
        <v>231</v>
      </c>
      <c r="J734" s="241" t="s">
        <v>64</v>
      </c>
      <c r="K734" s="241" t="s">
        <v>210</v>
      </c>
      <c r="L734" s="241" t="s">
        <v>43</v>
      </c>
      <c r="M734" s="243">
        <v>391</v>
      </c>
    </row>
    <row r="735" spans="1:13" ht="13.5" x14ac:dyDescent="0.25">
      <c r="A735" s="241" t="s">
        <v>1052</v>
      </c>
      <c r="B735" s="241" t="s">
        <v>975</v>
      </c>
      <c r="C735" s="241" t="s">
        <v>253</v>
      </c>
      <c r="D735" s="242">
        <v>4013</v>
      </c>
      <c r="E735" s="241" t="s">
        <v>971</v>
      </c>
      <c r="F735" s="241" t="s">
        <v>47</v>
      </c>
      <c r="G735" s="241" t="s">
        <v>47</v>
      </c>
      <c r="H735" s="241" t="s">
        <v>48</v>
      </c>
      <c r="I735" s="241" t="s">
        <v>231</v>
      </c>
      <c r="J735" s="241" t="s">
        <v>64</v>
      </c>
      <c r="K735" s="241" t="s">
        <v>15</v>
      </c>
      <c r="L735" s="241" t="s">
        <v>43</v>
      </c>
      <c r="M735" s="243">
        <v>273.7</v>
      </c>
    </row>
    <row r="736" spans="1:13" ht="13.5" x14ac:dyDescent="0.25">
      <c r="A736" s="241" t="s">
        <v>1051</v>
      </c>
      <c r="B736" s="241" t="s">
        <v>973</v>
      </c>
      <c r="C736" s="241" t="s">
        <v>253</v>
      </c>
      <c r="D736" s="242">
        <v>4013</v>
      </c>
      <c r="E736" s="241" t="s">
        <v>971</v>
      </c>
      <c r="F736" s="241" t="s">
        <v>47</v>
      </c>
      <c r="G736" s="241" t="s">
        <v>47</v>
      </c>
      <c r="H736" s="241" t="s">
        <v>48</v>
      </c>
      <c r="I736" s="241" t="s">
        <v>231</v>
      </c>
      <c r="J736" s="241" t="s">
        <v>64</v>
      </c>
      <c r="K736" s="241" t="s">
        <v>209</v>
      </c>
      <c r="L736" s="241" t="s">
        <v>43</v>
      </c>
      <c r="M736" s="243">
        <v>1221.7</v>
      </c>
    </row>
    <row r="737" spans="1:13" ht="13.5" x14ac:dyDescent="0.25">
      <c r="A737" s="241" t="s">
        <v>1058</v>
      </c>
      <c r="B737" s="241" t="s">
        <v>987</v>
      </c>
      <c r="C737" s="241" t="s">
        <v>253</v>
      </c>
      <c r="D737" s="242">
        <v>4013</v>
      </c>
      <c r="E737" s="241" t="s">
        <v>971</v>
      </c>
      <c r="F737" s="241" t="s">
        <v>47</v>
      </c>
      <c r="G737" s="241" t="s">
        <v>47</v>
      </c>
      <c r="H737" s="241" t="s">
        <v>48</v>
      </c>
      <c r="I737" s="241" t="s">
        <v>231</v>
      </c>
      <c r="J737" s="241" t="s">
        <v>64</v>
      </c>
      <c r="K737" s="241" t="s">
        <v>208</v>
      </c>
      <c r="L737" s="241" t="s">
        <v>43</v>
      </c>
      <c r="M737" s="243">
        <v>1832.6</v>
      </c>
    </row>
    <row r="738" spans="1:13" ht="13.5" x14ac:dyDescent="0.25">
      <c r="A738" s="241" t="s">
        <v>1050</v>
      </c>
      <c r="B738" s="241" t="s">
        <v>970</v>
      </c>
      <c r="C738" s="241" t="s">
        <v>253</v>
      </c>
      <c r="D738" s="242">
        <v>4013</v>
      </c>
      <c r="E738" s="241" t="s">
        <v>971</v>
      </c>
      <c r="F738" s="241" t="s">
        <v>47</v>
      </c>
      <c r="G738" s="241" t="s">
        <v>47</v>
      </c>
      <c r="H738" s="241" t="s">
        <v>48</v>
      </c>
      <c r="I738" s="241" t="s">
        <v>231</v>
      </c>
      <c r="J738" s="241" t="s">
        <v>64</v>
      </c>
      <c r="K738" s="241" t="s">
        <v>222</v>
      </c>
      <c r="L738" s="241" t="s">
        <v>43</v>
      </c>
      <c r="M738" s="243">
        <v>977.4</v>
      </c>
    </row>
    <row r="739" spans="1:13" ht="13.5" x14ac:dyDescent="0.25">
      <c r="A739" s="241" t="s">
        <v>1055</v>
      </c>
      <c r="B739" s="241" t="s">
        <v>981</v>
      </c>
      <c r="C739" s="241" t="s">
        <v>253</v>
      </c>
      <c r="D739" s="242">
        <v>4013</v>
      </c>
      <c r="E739" s="241" t="s">
        <v>971</v>
      </c>
      <c r="F739" s="241" t="s">
        <v>47</v>
      </c>
      <c r="G739" s="241" t="s">
        <v>47</v>
      </c>
      <c r="H739" s="241" t="s">
        <v>48</v>
      </c>
      <c r="I739" s="241" t="s">
        <v>231</v>
      </c>
      <c r="J739" s="241" t="s">
        <v>64</v>
      </c>
      <c r="K739" s="241" t="s">
        <v>210</v>
      </c>
      <c r="L739" s="241" t="s">
        <v>41</v>
      </c>
      <c r="M739" s="243">
        <v>244.3</v>
      </c>
    </row>
    <row r="740" spans="1:13" ht="13.5" x14ac:dyDescent="0.25">
      <c r="A740" s="241" t="s">
        <v>1053</v>
      </c>
      <c r="B740" s="241" t="s">
        <v>977</v>
      </c>
      <c r="C740" s="241" t="s">
        <v>253</v>
      </c>
      <c r="D740" s="242">
        <v>4013</v>
      </c>
      <c r="E740" s="241" t="s">
        <v>971</v>
      </c>
      <c r="F740" s="241" t="s">
        <v>47</v>
      </c>
      <c r="G740" s="241" t="s">
        <v>47</v>
      </c>
      <c r="H740" s="241" t="s">
        <v>48</v>
      </c>
      <c r="I740" s="241" t="s">
        <v>231</v>
      </c>
      <c r="J740" s="241" t="s">
        <v>64</v>
      </c>
      <c r="K740" s="241" t="s">
        <v>15</v>
      </c>
      <c r="L740" s="241" t="s">
        <v>41</v>
      </c>
      <c r="M740" s="243">
        <v>171</v>
      </c>
    </row>
    <row r="741" spans="1:13" ht="13.5" x14ac:dyDescent="0.25">
      <c r="A741" s="241" t="s">
        <v>1057</v>
      </c>
      <c r="B741" s="241" t="s">
        <v>985</v>
      </c>
      <c r="C741" s="241" t="s">
        <v>253</v>
      </c>
      <c r="D741" s="242">
        <v>4013</v>
      </c>
      <c r="E741" s="241" t="s">
        <v>971</v>
      </c>
      <c r="F741" s="241" t="s">
        <v>47</v>
      </c>
      <c r="G741" s="241" t="s">
        <v>47</v>
      </c>
      <c r="H741" s="241" t="s">
        <v>48</v>
      </c>
      <c r="I741" s="241" t="s">
        <v>231</v>
      </c>
      <c r="J741" s="241" t="s">
        <v>64</v>
      </c>
      <c r="K741" s="241" t="s">
        <v>209</v>
      </c>
      <c r="L741" s="241" t="s">
        <v>41</v>
      </c>
      <c r="M741" s="243">
        <v>733</v>
      </c>
    </row>
    <row r="742" spans="1:13" ht="13.5" x14ac:dyDescent="0.25">
      <c r="A742" s="241" t="s">
        <v>1056</v>
      </c>
      <c r="B742" s="241" t="s">
        <v>983</v>
      </c>
      <c r="C742" s="241" t="s">
        <v>253</v>
      </c>
      <c r="D742" s="242">
        <v>4013</v>
      </c>
      <c r="E742" s="241" t="s">
        <v>971</v>
      </c>
      <c r="F742" s="241" t="s">
        <v>47</v>
      </c>
      <c r="G742" s="241" t="s">
        <v>47</v>
      </c>
      <c r="H742" s="241" t="s">
        <v>48</v>
      </c>
      <c r="I742" s="241" t="s">
        <v>231</v>
      </c>
      <c r="J742" s="241" t="s">
        <v>64</v>
      </c>
      <c r="K742" s="241" t="s">
        <v>208</v>
      </c>
      <c r="L742" s="241" t="s">
        <v>41</v>
      </c>
      <c r="M742" s="243">
        <v>1221.7</v>
      </c>
    </row>
    <row r="743" spans="1:13" ht="13.5" x14ac:dyDescent="0.25">
      <c r="A743" s="241" t="s">
        <v>1059</v>
      </c>
      <c r="B743" s="241" t="s">
        <v>989</v>
      </c>
      <c r="C743" s="241" t="s">
        <v>253</v>
      </c>
      <c r="D743" s="242">
        <v>4013</v>
      </c>
      <c r="E743" s="241" t="s">
        <v>971</v>
      </c>
      <c r="F743" s="241" t="s">
        <v>47</v>
      </c>
      <c r="G743" s="241" t="s">
        <v>47</v>
      </c>
      <c r="H743" s="241" t="s">
        <v>48</v>
      </c>
      <c r="I743" s="241" t="s">
        <v>231</v>
      </c>
      <c r="J743" s="241" t="s">
        <v>64</v>
      </c>
      <c r="K743" s="241" t="s">
        <v>222</v>
      </c>
      <c r="L743" s="241" t="s">
        <v>41</v>
      </c>
      <c r="M743" s="243">
        <v>610.9</v>
      </c>
    </row>
    <row r="744" spans="1:13" ht="13.5" x14ac:dyDescent="0.25">
      <c r="A744" s="241" t="s">
        <v>1067</v>
      </c>
      <c r="B744" s="241" t="s">
        <v>1068</v>
      </c>
      <c r="C744" s="241" t="s">
        <v>253</v>
      </c>
      <c r="D744" s="242">
        <v>4869</v>
      </c>
      <c r="E744" s="241" t="s">
        <v>1062</v>
      </c>
      <c r="F744" s="241" t="s">
        <v>47</v>
      </c>
      <c r="G744" s="241" t="s">
        <v>47</v>
      </c>
      <c r="H744" s="241" t="s">
        <v>48</v>
      </c>
      <c r="I744" s="241" t="s">
        <v>49</v>
      </c>
      <c r="J744" s="241" t="s">
        <v>50</v>
      </c>
      <c r="K744" s="241" t="s">
        <v>210</v>
      </c>
      <c r="L744" s="241" t="s">
        <v>43</v>
      </c>
      <c r="M744" s="243">
        <v>1508.8</v>
      </c>
    </row>
    <row r="745" spans="1:13" ht="13.5" x14ac:dyDescent="0.25">
      <c r="A745" s="241" t="s">
        <v>1063</v>
      </c>
      <c r="B745" s="241" t="s">
        <v>1064</v>
      </c>
      <c r="C745" s="241" t="s">
        <v>253</v>
      </c>
      <c r="D745" s="242">
        <v>4869</v>
      </c>
      <c r="E745" s="241" t="s">
        <v>1062</v>
      </c>
      <c r="F745" s="241" t="s">
        <v>47</v>
      </c>
      <c r="G745" s="241" t="s">
        <v>47</v>
      </c>
      <c r="H745" s="241" t="s">
        <v>48</v>
      </c>
      <c r="I745" s="241" t="s">
        <v>49</v>
      </c>
      <c r="J745" s="241" t="s">
        <v>50</v>
      </c>
      <c r="K745" s="241" t="s">
        <v>15</v>
      </c>
      <c r="L745" s="241" t="s">
        <v>43</v>
      </c>
      <c r="M745" s="243">
        <v>1056.2</v>
      </c>
    </row>
    <row r="746" spans="1:13" ht="13.5" x14ac:dyDescent="0.25">
      <c r="A746" s="241" t="s">
        <v>1071</v>
      </c>
      <c r="B746" s="241" t="s">
        <v>1072</v>
      </c>
      <c r="C746" s="241" t="s">
        <v>253</v>
      </c>
      <c r="D746" s="242">
        <v>4869</v>
      </c>
      <c r="E746" s="241" t="s">
        <v>1062</v>
      </c>
      <c r="F746" s="241" t="s">
        <v>47</v>
      </c>
      <c r="G746" s="241" t="s">
        <v>47</v>
      </c>
      <c r="H746" s="241" t="s">
        <v>48</v>
      </c>
      <c r="I746" s="241" t="s">
        <v>49</v>
      </c>
      <c r="J746" s="241" t="s">
        <v>50</v>
      </c>
      <c r="K746" s="241" t="s">
        <v>209</v>
      </c>
      <c r="L746" s="241" t="s">
        <v>43</v>
      </c>
      <c r="M746" s="243">
        <v>4715</v>
      </c>
    </row>
    <row r="747" spans="1:13" ht="13.5" x14ac:dyDescent="0.25">
      <c r="A747" s="241" t="s">
        <v>1075</v>
      </c>
      <c r="B747" s="241" t="s">
        <v>1076</v>
      </c>
      <c r="C747" s="241" t="s">
        <v>253</v>
      </c>
      <c r="D747" s="242">
        <v>4869</v>
      </c>
      <c r="E747" s="241" t="s">
        <v>1062</v>
      </c>
      <c r="F747" s="241" t="s">
        <v>47</v>
      </c>
      <c r="G747" s="241" t="s">
        <v>47</v>
      </c>
      <c r="H747" s="241" t="s">
        <v>48</v>
      </c>
      <c r="I747" s="241" t="s">
        <v>49</v>
      </c>
      <c r="J747" s="241" t="s">
        <v>50</v>
      </c>
      <c r="K747" s="241" t="s">
        <v>208</v>
      </c>
      <c r="L747" s="241" t="s">
        <v>43</v>
      </c>
      <c r="M747" s="243">
        <v>7072.5</v>
      </c>
    </row>
    <row r="748" spans="1:13" ht="13.5" x14ac:dyDescent="0.25">
      <c r="A748" s="241" t="s">
        <v>1069</v>
      </c>
      <c r="B748" s="241" t="s">
        <v>1070</v>
      </c>
      <c r="C748" s="241" t="s">
        <v>253</v>
      </c>
      <c r="D748" s="242">
        <v>4869</v>
      </c>
      <c r="E748" s="241" t="s">
        <v>1062</v>
      </c>
      <c r="F748" s="241" t="s">
        <v>47</v>
      </c>
      <c r="G748" s="241" t="s">
        <v>47</v>
      </c>
      <c r="H748" s="241" t="s">
        <v>48</v>
      </c>
      <c r="I748" s="241" t="s">
        <v>49</v>
      </c>
      <c r="J748" s="241" t="s">
        <v>50</v>
      </c>
      <c r="K748" s="241" t="s">
        <v>222</v>
      </c>
      <c r="L748" s="241" t="s">
        <v>43</v>
      </c>
      <c r="M748" s="243">
        <v>3772</v>
      </c>
    </row>
    <row r="749" spans="1:13" ht="13.5" x14ac:dyDescent="0.25">
      <c r="A749" s="241" t="s">
        <v>1079</v>
      </c>
      <c r="B749" s="241" t="s">
        <v>1080</v>
      </c>
      <c r="C749" s="241" t="s">
        <v>253</v>
      </c>
      <c r="D749" s="242">
        <v>4869</v>
      </c>
      <c r="E749" s="241" t="s">
        <v>1062</v>
      </c>
      <c r="F749" s="241" t="s">
        <v>47</v>
      </c>
      <c r="G749" s="241" t="s">
        <v>47</v>
      </c>
      <c r="H749" s="241" t="s">
        <v>48</v>
      </c>
      <c r="I749" s="241" t="s">
        <v>49</v>
      </c>
      <c r="J749" s="241" t="s">
        <v>50</v>
      </c>
      <c r="K749" s="241" t="s">
        <v>210</v>
      </c>
      <c r="L749" s="241" t="s">
        <v>41</v>
      </c>
      <c r="M749" s="243">
        <v>943</v>
      </c>
    </row>
    <row r="750" spans="1:13" ht="13.5" x14ac:dyDescent="0.25">
      <c r="A750" s="241" t="s">
        <v>1065</v>
      </c>
      <c r="B750" s="241" t="s">
        <v>1066</v>
      </c>
      <c r="C750" s="241" t="s">
        <v>253</v>
      </c>
      <c r="D750" s="242">
        <v>4869</v>
      </c>
      <c r="E750" s="241" t="s">
        <v>1062</v>
      </c>
      <c r="F750" s="241" t="s">
        <v>47</v>
      </c>
      <c r="G750" s="241" t="s">
        <v>47</v>
      </c>
      <c r="H750" s="241" t="s">
        <v>48</v>
      </c>
      <c r="I750" s="241" t="s">
        <v>49</v>
      </c>
      <c r="J750" s="241" t="s">
        <v>50</v>
      </c>
      <c r="K750" s="241" t="s">
        <v>15</v>
      </c>
      <c r="L750" s="241" t="s">
        <v>41</v>
      </c>
      <c r="M750" s="243">
        <v>660.1</v>
      </c>
    </row>
    <row r="751" spans="1:13" ht="13.5" x14ac:dyDescent="0.25">
      <c r="A751" s="241" t="s">
        <v>1073</v>
      </c>
      <c r="B751" s="241" t="s">
        <v>1074</v>
      </c>
      <c r="C751" s="241" t="s">
        <v>253</v>
      </c>
      <c r="D751" s="242">
        <v>4869</v>
      </c>
      <c r="E751" s="241" t="s">
        <v>1062</v>
      </c>
      <c r="F751" s="241" t="s">
        <v>47</v>
      </c>
      <c r="G751" s="241" t="s">
        <v>47</v>
      </c>
      <c r="H751" s="241" t="s">
        <v>48</v>
      </c>
      <c r="I751" s="241" t="s">
        <v>49</v>
      </c>
      <c r="J751" s="241" t="s">
        <v>50</v>
      </c>
      <c r="K751" s="241" t="s">
        <v>209</v>
      </c>
      <c r="L751" s="241" t="s">
        <v>41</v>
      </c>
      <c r="M751" s="243">
        <v>2829</v>
      </c>
    </row>
    <row r="752" spans="1:13" ht="13.5" x14ac:dyDescent="0.25">
      <c r="A752" s="241" t="s">
        <v>1077</v>
      </c>
      <c r="B752" s="241" t="s">
        <v>1078</v>
      </c>
      <c r="C752" s="241" t="s">
        <v>253</v>
      </c>
      <c r="D752" s="242">
        <v>4869</v>
      </c>
      <c r="E752" s="241" t="s">
        <v>1062</v>
      </c>
      <c r="F752" s="241" t="s">
        <v>47</v>
      </c>
      <c r="G752" s="241" t="s">
        <v>47</v>
      </c>
      <c r="H752" s="241" t="s">
        <v>48</v>
      </c>
      <c r="I752" s="241" t="s">
        <v>49</v>
      </c>
      <c r="J752" s="241" t="s">
        <v>50</v>
      </c>
      <c r="K752" s="241" t="s">
        <v>208</v>
      </c>
      <c r="L752" s="241" t="s">
        <v>41</v>
      </c>
      <c r="M752" s="243">
        <v>4715</v>
      </c>
    </row>
    <row r="753" spans="1:13" ht="13.5" x14ac:dyDescent="0.25">
      <c r="A753" s="241" t="s">
        <v>1060</v>
      </c>
      <c r="B753" s="241" t="s">
        <v>1061</v>
      </c>
      <c r="C753" s="241" t="s">
        <v>253</v>
      </c>
      <c r="D753" s="242">
        <v>4869</v>
      </c>
      <c r="E753" s="241" t="s">
        <v>1062</v>
      </c>
      <c r="F753" s="241" t="s">
        <v>47</v>
      </c>
      <c r="G753" s="241" t="s">
        <v>47</v>
      </c>
      <c r="H753" s="241" t="s">
        <v>48</v>
      </c>
      <c r="I753" s="241" t="s">
        <v>49</v>
      </c>
      <c r="J753" s="241" t="s">
        <v>50</v>
      </c>
      <c r="K753" s="241" t="s">
        <v>222</v>
      </c>
      <c r="L753" s="241" t="s">
        <v>41</v>
      </c>
      <c r="M753" s="243">
        <v>2357.5</v>
      </c>
    </row>
    <row r="754" spans="1:13" ht="13.5" x14ac:dyDescent="0.25">
      <c r="A754" s="241" t="s">
        <v>1105</v>
      </c>
      <c r="B754" s="241" t="s">
        <v>1068</v>
      </c>
      <c r="C754" s="241" t="s">
        <v>253</v>
      </c>
      <c r="D754" s="242">
        <v>4869</v>
      </c>
      <c r="E754" s="241" t="s">
        <v>1062</v>
      </c>
      <c r="F754" s="241" t="s">
        <v>47</v>
      </c>
      <c r="G754" s="241" t="s">
        <v>47</v>
      </c>
      <c r="H754" s="241" t="s">
        <v>48</v>
      </c>
      <c r="I754" s="241" t="s">
        <v>227</v>
      </c>
      <c r="J754" s="241" t="s">
        <v>228</v>
      </c>
      <c r="K754" s="241" t="s">
        <v>210</v>
      </c>
      <c r="L754" s="241" t="s">
        <v>43</v>
      </c>
      <c r="M754" s="243">
        <v>1372</v>
      </c>
    </row>
    <row r="755" spans="1:13" ht="13.5" x14ac:dyDescent="0.25">
      <c r="A755" s="241" t="s">
        <v>1103</v>
      </c>
      <c r="B755" s="241" t="s">
        <v>1064</v>
      </c>
      <c r="C755" s="241" t="s">
        <v>253</v>
      </c>
      <c r="D755" s="242">
        <v>4869</v>
      </c>
      <c r="E755" s="241" t="s">
        <v>1062</v>
      </c>
      <c r="F755" s="241" t="s">
        <v>47</v>
      </c>
      <c r="G755" s="241" t="s">
        <v>47</v>
      </c>
      <c r="H755" s="241" t="s">
        <v>48</v>
      </c>
      <c r="I755" s="241" t="s">
        <v>227</v>
      </c>
      <c r="J755" s="241" t="s">
        <v>228</v>
      </c>
      <c r="K755" s="241" t="s">
        <v>15</v>
      </c>
      <c r="L755" s="241" t="s">
        <v>43</v>
      </c>
      <c r="M755" s="243">
        <v>960.4</v>
      </c>
    </row>
    <row r="756" spans="1:13" ht="13.5" x14ac:dyDescent="0.25">
      <c r="A756" s="241" t="s">
        <v>1107</v>
      </c>
      <c r="B756" s="241" t="s">
        <v>1072</v>
      </c>
      <c r="C756" s="241" t="s">
        <v>253</v>
      </c>
      <c r="D756" s="242">
        <v>4869</v>
      </c>
      <c r="E756" s="241" t="s">
        <v>1062</v>
      </c>
      <c r="F756" s="241" t="s">
        <v>47</v>
      </c>
      <c r="G756" s="241" t="s">
        <v>47</v>
      </c>
      <c r="H756" s="241" t="s">
        <v>48</v>
      </c>
      <c r="I756" s="241" t="s">
        <v>227</v>
      </c>
      <c r="J756" s="241" t="s">
        <v>228</v>
      </c>
      <c r="K756" s="241" t="s">
        <v>209</v>
      </c>
      <c r="L756" s="241" t="s">
        <v>43</v>
      </c>
      <c r="M756" s="243">
        <v>4287.3</v>
      </c>
    </row>
    <row r="757" spans="1:13" ht="13.5" x14ac:dyDescent="0.25">
      <c r="A757" s="241" t="s">
        <v>1109</v>
      </c>
      <c r="B757" s="241" t="s">
        <v>1076</v>
      </c>
      <c r="C757" s="241" t="s">
        <v>253</v>
      </c>
      <c r="D757" s="242">
        <v>4869</v>
      </c>
      <c r="E757" s="241" t="s">
        <v>1062</v>
      </c>
      <c r="F757" s="241" t="s">
        <v>47</v>
      </c>
      <c r="G757" s="241" t="s">
        <v>47</v>
      </c>
      <c r="H757" s="241" t="s">
        <v>48</v>
      </c>
      <c r="I757" s="241" t="s">
        <v>227</v>
      </c>
      <c r="J757" s="241" t="s">
        <v>228</v>
      </c>
      <c r="K757" s="241" t="s">
        <v>208</v>
      </c>
      <c r="L757" s="241" t="s">
        <v>43</v>
      </c>
      <c r="M757" s="243">
        <v>6431</v>
      </c>
    </row>
    <row r="758" spans="1:13" ht="13.5" x14ac:dyDescent="0.25">
      <c r="A758" s="241" t="s">
        <v>1106</v>
      </c>
      <c r="B758" s="241" t="s">
        <v>1070</v>
      </c>
      <c r="C758" s="241" t="s">
        <v>253</v>
      </c>
      <c r="D758" s="242">
        <v>4869</v>
      </c>
      <c r="E758" s="241" t="s">
        <v>1062</v>
      </c>
      <c r="F758" s="241" t="s">
        <v>47</v>
      </c>
      <c r="G758" s="241" t="s">
        <v>47</v>
      </c>
      <c r="H758" s="241" t="s">
        <v>48</v>
      </c>
      <c r="I758" s="241" t="s">
        <v>227</v>
      </c>
      <c r="J758" s="241" t="s">
        <v>228</v>
      </c>
      <c r="K758" s="241" t="s">
        <v>222</v>
      </c>
      <c r="L758" s="241" t="s">
        <v>43</v>
      </c>
      <c r="M758" s="243">
        <v>3429.9</v>
      </c>
    </row>
    <row r="759" spans="1:13" ht="13.5" x14ac:dyDescent="0.25">
      <c r="A759" s="241" t="s">
        <v>1111</v>
      </c>
      <c r="B759" s="241" t="s">
        <v>1080</v>
      </c>
      <c r="C759" s="241" t="s">
        <v>253</v>
      </c>
      <c r="D759" s="242">
        <v>4869</v>
      </c>
      <c r="E759" s="241" t="s">
        <v>1062</v>
      </c>
      <c r="F759" s="241" t="s">
        <v>47</v>
      </c>
      <c r="G759" s="241" t="s">
        <v>47</v>
      </c>
      <c r="H759" s="241" t="s">
        <v>48</v>
      </c>
      <c r="I759" s="241" t="s">
        <v>227</v>
      </c>
      <c r="J759" s="241" t="s">
        <v>228</v>
      </c>
      <c r="K759" s="241" t="s">
        <v>210</v>
      </c>
      <c r="L759" s="241" t="s">
        <v>41</v>
      </c>
      <c r="M759" s="243">
        <v>857.5</v>
      </c>
    </row>
    <row r="760" spans="1:13" ht="13.5" x14ac:dyDescent="0.25">
      <c r="A760" s="241" t="s">
        <v>1104</v>
      </c>
      <c r="B760" s="241" t="s">
        <v>1066</v>
      </c>
      <c r="C760" s="241" t="s">
        <v>253</v>
      </c>
      <c r="D760" s="242">
        <v>4869</v>
      </c>
      <c r="E760" s="241" t="s">
        <v>1062</v>
      </c>
      <c r="F760" s="241" t="s">
        <v>47</v>
      </c>
      <c r="G760" s="241" t="s">
        <v>47</v>
      </c>
      <c r="H760" s="241" t="s">
        <v>48</v>
      </c>
      <c r="I760" s="241" t="s">
        <v>227</v>
      </c>
      <c r="J760" s="241" t="s">
        <v>228</v>
      </c>
      <c r="K760" s="241" t="s">
        <v>15</v>
      </c>
      <c r="L760" s="241" t="s">
        <v>41</v>
      </c>
      <c r="M760" s="243">
        <v>600.20000000000005</v>
      </c>
    </row>
    <row r="761" spans="1:13" ht="13.5" x14ac:dyDescent="0.25">
      <c r="A761" s="241" t="s">
        <v>1108</v>
      </c>
      <c r="B761" s="241" t="s">
        <v>1074</v>
      </c>
      <c r="C761" s="241" t="s">
        <v>253</v>
      </c>
      <c r="D761" s="242">
        <v>4869</v>
      </c>
      <c r="E761" s="241" t="s">
        <v>1062</v>
      </c>
      <c r="F761" s="241" t="s">
        <v>47</v>
      </c>
      <c r="G761" s="241" t="s">
        <v>47</v>
      </c>
      <c r="H761" s="241" t="s">
        <v>48</v>
      </c>
      <c r="I761" s="241" t="s">
        <v>227</v>
      </c>
      <c r="J761" s="241" t="s">
        <v>228</v>
      </c>
      <c r="K761" s="241" t="s">
        <v>209</v>
      </c>
      <c r="L761" s="241" t="s">
        <v>41</v>
      </c>
      <c r="M761" s="243">
        <v>2572.4</v>
      </c>
    </row>
    <row r="762" spans="1:13" ht="13.5" x14ac:dyDescent="0.25">
      <c r="A762" s="241" t="s">
        <v>1110</v>
      </c>
      <c r="B762" s="241" t="s">
        <v>1078</v>
      </c>
      <c r="C762" s="241" t="s">
        <v>253</v>
      </c>
      <c r="D762" s="242">
        <v>4869</v>
      </c>
      <c r="E762" s="241" t="s">
        <v>1062</v>
      </c>
      <c r="F762" s="241" t="s">
        <v>47</v>
      </c>
      <c r="G762" s="241" t="s">
        <v>47</v>
      </c>
      <c r="H762" s="241" t="s">
        <v>48</v>
      </c>
      <c r="I762" s="241" t="s">
        <v>227</v>
      </c>
      <c r="J762" s="241" t="s">
        <v>228</v>
      </c>
      <c r="K762" s="241" t="s">
        <v>208</v>
      </c>
      <c r="L762" s="241" t="s">
        <v>41</v>
      </c>
      <c r="M762" s="243">
        <v>4287.3</v>
      </c>
    </row>
    <row r="763" spans="1:13" ht="13.5" x14ac:dyDescent="0.25">
      <c r="A763" s="241" t="s">
        <v>1102</v>
      </c>
      <c r="B763" s="241" t="s">
        <v>1061</v>
      </c>
      <c r="C763" s="241" t="s">
        <v>253</v>
      </c>
      <c r="D763" s="242">
        <v>4869</v>
      </c>
      <c r="E763" s="241" t="s">
        <v>1062</v>
      </c>
      <c r="F763" s="241" t="s">
        <v>47</v>
      </c>
      <c r="G763" s="241" t="s">
        <v>47</v>
      </c>
      <c r="H763" s="241" t="s">
        <v>48</v>
      </c>
      <c r="I763" s="241" t="s">
        <v>227</v>
      </c>
      <c r="J763" s="241" t="s">
        <v>228</v>
      </c>
      <c r="K763" s="241" t="s">
        <v>222</v>
      </c>
      <c r="L763" s="241" t="s">
        <v>41</v>
      </c>
      <c r="M763" s="243">
        <v>2143.6999999999998</v>
      </c>
    </row>
    <row r="764" spans="1:13" ht="13.5" x14ac:dyDescent="0.25">
      <c r="A764" s="241" t="s">
        <v>1125</v>
      </c>
      <c r="B764" s="241" t="s">
        <v>1068</v>
      </c>
      <c r="C764" s="241" t="s">
        <v>253</v>
      </c>
      <c r="D764" s="242">
        <v>4869</v>
      </c>
      <c r="E764" s="241" t="s">
        <v>1062</v>
      </c>
      <c r="F764" s="241" t="s">
        <v>47</v>
      </c>
      <c r="G764" s="241" t="s">
        <v>47</v>
      </c>
      <c r="H764" s="241" t="s">
        <v>48</v>
      </c>
      <c r="I764" s="241" t="s">
        <v>51</v>
      </c>
      <c r="J764" s="241" t="s">
        <v>52</v>
      </c>
      <c r="K764" s="241" t="s">
        <v>210</v>
      </c>
      <c r="L764" s="241" t="s">
        <v>43</v>
      </c>
      <c r="M764" s="243">
        <v>1255.3</v>
      </c>
    </row>
    <row r="765" spans="1:13" ht="13.5" x14ac:dyDescent="0.25">
      <c r="A765" s="241" t="s">
        <v>1123</v>
      </c>
      <c r="B765" s="241" t="s">
        <v>1064</v>
      </c>
      <c r="C765" s="241" t="s">
        <v>253</v>
      </c>
      <c r="D765" s="242">
        <v>4869</v>
      </c>
      <c r="E765" s="241" t="s">
        <v>1062</v>
      </c>
      <c r="F765" s="241" t="s">
        <v>47</v>
      </c>
      <c r="G765" s="241" t="s">
        <v>47</v>
      </c>
      <c r="H765" s="241" t="s">
        <v>48</v>
      </c>
      <c r="I765" s="241" t="s">
        <v>51</v>
      </c>
      <c r="J765" s="241" t="s">
        <v>52</v>
      </c>
      <c r="K765" s="241" t="s">
        <v>15</v>
      </c>
      <c r="L765" s="241" t="s">
        <v>43</v>
      </c>
      <c r="M765" s="243">
        <v>878.7</v>
      </c>
    </row>
    <row r="766" spans="1:13" ht="13.5" x14ac:dyDescent="0.25">
      <c r="A766" s="241" t="s">
        <v>1127</v>
      </c>
      <c r="B766" s="241" t="s">
        <v>1072</v>
      </c>
      <c r="C766" s="241" t="s">
        <v>253</v>
      </c>
      <c r="D766" s="242">
        <v>4869</v>
      </c>
      <c r="E766" s="241" t="s">
        <v>1062</v>
      </c>
      <c r="F766" s="241" t="s">
        <v>47</v>
      </c>
      <c r="G766" s="241" t="s">
        <v>47</v>
      </c>
      <c r="H766" s="241" t="s">
        <v>48</v>
      </c>
      <c r="I766" s="241" t="s">
        <v>51</v>
      </c>
      <c r="J766" s="241" t="s">
        <v>52</v>
      </c>
      <c r="K766" s="241" t="s">
        <v>209</v>
      </c>
      <c r="L766" s="241" t="s">
        <v>43</v>
      </c>
      <c r="M766" s="243">
        <v>3922.9</v>
      </c>
    </row>
    <row r="767" spans="1:13" ht="13.5" x14ac:dyDescent="0.25">
      <c r="A767" s="241" t="s">
        <v>1129</v>
      </c>
      <c r="B767" s="241" t="s">
        <v>1076</v>
      </c>
      <c r="C767" s="241" t="s">
        <v>253</v>
      </c>
      <c r="D767" s="242">
        <v>4869</v>
      </c>
      <c r="E767" s="241" t="s">
        <v>1062</v>
      </c>
      <c r="F767" s="241" t="s">
        <v>47</v>
      </c>
      <c r="G767" s="241" t="s">
        <v>47</v>
      </c>
      <c r="H767" s="241" t="s">
        <v>48</v>
      </c>
      <c r="I767" s="241" t="s">
        <v>51</v>
      </c>
      <c r="J767" s="241" t="s">
        <v>52</v>
      </c>
      <c r="K767" s="241" t="s">
        <v>208</v>
      </c>
      <c r="L767" s="241" t="s">
        <v>43</v>
      </c>
      <c r="M767" s="243">
        <v>5884.3</v>
      </c>
    </row>
    <row r="768" spans="1:13" ht="13.5" x14ac:dyDescent="0.25">
      <c r="A768" s="241" t="s">
        <v>1126</v>
      </c>
      <c r="B768" s="241" t="s">
        <v>1070</v>
      </c>
      <c r="C768" s="241" t="s">
        <v>253</v>
      </c>
      <c r="D768" s="242">
        <v>4869</v>
      </c>
      <c r="E768" s="241" t="s">
        <v>1062</v>
      </c>
      <c r="F768" s="241" t="s">
        <v>47</v>
      </c>
      <c r="G768" s="241" t="s">
        <v>47</v>
      </c>
      <c r="H768" s="241" t="s">
        <v>48</v>
      </c>
      <c r="I768" s="241" t="s">
        <v>51</v>
      </c>
      <c r="J768" s="241" t="s">
        <v>52</v>
      </c>
      <c r="K768" s="241" t="s">
        <v>222</v>
      </c>
      <c r="L768" s="241" t="s">
        <v>43</v>
      </c>
      <c r="M768" s="243">
        <v>3138.3</v>
      </c>
    </row>
    <row r="769" spans="1:13" ht="13.5" x14ac:dyDescent="0.25">
      <c r="A769" s="241" t="s">
        <v>1131</v>
      </c>
      <c r="B769" s="241" t="s">
        <v>1080</v>
      </c>
      <c r="C769" s="241" t="s">
        <v>253</v>
      </c>
      <c r="D769" s="242">
        <v>4869</v>
      </c>
      <c r="E769" s="241" t="s">
        <v>1062</v>
      </c>
      <c r="F769" s="241" t="s">
        <v>47</v>
      </c>
      <c r="G769" s="241" t="s">
        <v>47</v>
      </c>
      <c r="H769" s="241" t="s">
        <v>48</v>
      </c>
      <c r="I769" s="241" t="s">
        <v>51</v>
      </c>
      <c r="J769" s="241" t="s">
        <v>52</v>
      </c>
      <c r="K769" s="241" t="s">
        <v>210</v>
      </c>
      <c r="L769" s="241" t="s">
        <v>41</v>
      </c>
      <c r="M769" s="243">
        <v>784.6</v>
      </c>
    </row>
    <row r="770" spans="1:13" ht="13.5" x14ac:dyDescent="0.25">
      <c r="A770" s="241" t="s">
        <v>1124</v>
      </c>
      <c r="B770" s="241" t="s">
        <v>1066</v>
      </c>
      <c r="C770" s="241" t="s">
        <v>253</v>
      </c>
      <c r="D770" s="242">
        <v>4869</v>
      </c>
      <c r="E770" s="241" t="s">
        <v>1062</v>
      </c>
      <c r="F770" s="241" t="s">
        <v>47</v>
      </c>
      <c r="G770" s="241" t="s">
        <v>47</v>
      </c>
      <c r="H770" s="241" t="s">
        <v>48</v>
      </c>
      <c r="I770" s="241" t="s">
        <v>51</v>
      </c>
      <c r="J770" s="241" t="s">
        <v>52</v>
      </c>
      <c r="K770" s="241" t="s">
        <v>15</v>
      </c>
      <c r="L770" s="241" t="s">
        <v>41</v>
      </c>
      <c r="M770" s="243">
        <v>549.20000000000005</v>
      </c>
    </row>
    <row r="771" spans="1:13" ht="13.5" x14ac:dyDescent="0.25">
      <c r="A771" s="241" t="s">
        <v>1128</v>
      </c>
      <c r="B771" s="241" t="s">
        <v>1074</v>
      </c>
      <c r="C771" s="241" t="s">
        <v>253</v>
      </c>
      <c r="D771" s="242">
        <v>4869</v>
      </c>
      <c r="E771" s="241" t="s">
        <v>1062</v>
      </c>
      <c r="F771" s="241" t="s">
        <v>47</v>
      </c>
      <c r="G771" s="241" t="s">
        <v>47</v>
      </c>
      <c r="H771" s="241" t="s">
        <v>48</v>
      </c>
      <c r="I771" s="241" t="s">
        <v>51</v>
      </c>
      <c r="J771" s="241" t="s">
        <v>52</v>
      </c>
      <c r="K771" s="241" t="s">
        <v>209</v>
      </c>
      <c r="L771" s="241" t="s">
        <v>41</v>
      </c>
      <c r="M771" s="243">
        <v>2353.6999999999998</v>
      </c>
    </row>
    <row r="772" spans="1:13" ht="13.5" x14ac:dyDescent="0.25">
      <c r="A772" s="241" t="s">
        <v>1130</v>
      </c>
      <c r="B772" s="241" t="s">
        <v>1078</v>
      </c>
      <c r="C772" s="241" t="s">
        <v>253</v>
      </c>
      <c r="D772" s="242">
        <v>4869</v>
      </c>
      <c r="E772" s="241" t="s">
        <v>1062</v>
      </c>
      <c r="F772" s="241" t="s">
        <v>47</v>
      </c>
      <c r="G772" s="241" t="s">
        <v>47</v>
      </c>
      <c r="H772" s="241" t="s">
        <v>48</v>
      </c>
      <c r="I772" s="241" t="s">
        <v>51</v>
      </c>
      <c r="J772" s="241" t="s">
        <v>52</v>
      </c>
      <c r="K772" s="241" t="s">
        <v>208</v>
      </c>
      <c r="L772" s="241" t="s">
        <v>41</v>
      </c>
      <c r="M772" s="243">
        <v>3922.9</v>
      </c>
    </row>
    <row r="773" spans="1:13" ht="13.5" x14ac:dyDescent="0.25">
      <c r="A773" s="241" t="s">
        <v>1122</v>
      </c>
      <c r="B773" s="241" t="s">
        <v>1061</v>
      </c>
      <c r="C773" s="241" t="s">
        <v>253</v>
      </c>
      <c r="D773" s="242">
        <v>4869</v>
      </c>
      <c r="E773" s="241" t="s">
        <v>1062</v>
      </c>
      <c r="F773" s="241" t="s">
        <v>47</v>
      </c>
      <c r="G773" s="241" t="s">
        <v>47</v>
      </c>
      <c r="H773" s="241" t="s">
        <v>48</v>
      </c>
      <c r="I773" s="241" t="s">
        <v>51</v>
      </c>
      <c r="J773" s="241" t="s">
        <v>52</v>
      </c>
      <c r="K773" s="241" t="s">
        <v>222</v>
      </c>
      <c r="L773" s="241" t="s">
        <v>41</v>
      </c>
      <c r="M773" s="243">
        <v>1961.4</v>
      </c>
    </row>
    <row r="774" spans="1:13" ht="13.5" x14ac:dyDescent="0.25">
      <c r="A774" s="241" t="s">
        <v>1145</v>
      </c>
      <c r="B774" s="241" t="s">
        <v>1068</v>
      </c>
      <c r="C774" s="241" t="s">
        <v>253</v>
      </c>
      <c r="D774" s="242">
        <v>4869</v>
      </c>
      <c r="E774" s="241" t="s">
        <v>1062</v>
      </c>
      <c r="F774" s="241" t="s">
        <v>47</v>
      </c>
      <c r="G774" s="241" t="s">
        <v>47</v>
      </c>
      <c r="H774" s="241" t="s">
        <v>48</v>
      </c>
      <c r="I774" s="241" t="s">
        <v>53</v>
      </c>
      <c r="J774" s="241" t="s">
        <v>54</v>
      </c>
      <c r="K774" s="241" t="s">
        <v>210</v>
      </c>
      <c r="L774" s="241" t="s">
        <v>43</v>
      </c>
      <c r="M774" s="243">
        <v>1145.9000000000001</v>
      </c>
    </row>
    <row r="775" spans="1:13" ht="13.5" x14ac:dyDescent="0.25">
      <c r="A775" s="241" t="s">
        <v>1143</v>
      </c>
      <c r="B775" s="241" t="s">
        <v>1064</v>
      </c>
      <c r="C775" s="241" t="s">
        <v>253</v>
      </c>
      <c r="D775" s="242">
        <v>4869</v>
      </c>
      <c r="E775" s="241" t="s">
        <v>1062</v>
      </c>
      <c r="F775" s="241" t="s">
        <v>47</v>
      </c>
      <c r="G775" s="241" t="s">
        <v>47</v>
      </c>
      <c r="H775" s="241" t="s">
        <v>48</v>
      </c>
      <c r="I775" s="241" t="s">
        <v>53</v>
      </c>
      <c r="J775" s="241" t="s">
        <v>54</v>
      </c>
      <c r="K775" s="241" t="s">
        <v>15</v>
      </c>
      <c r="L775" s="241" t="s">
        <v>43</v>
      </c>
      <c r="M775" s="243">
        <v>802.2</v>
      </c>
    </row>
    <row r="776" spans="1:13" ht="13.5" x14ac:dyDescent="0.25">
      <c r="A776" s="241" t="s">
        <v>1147</v>
      </c>
      <c r="B776" s="241" t="s">
        <v>1072</v>
      </c>
      <c r="C776" s="241" t="s">
        <v>253</v>
      </c>
      <c r="D776" s="242">
        <v>4869</v>
      </c>
      <c r="E776" s="241" t="s">
        <v>1062</v>
      </c>
      <c r="F776" s="241" t="s">
        <v>47</v>
      </c>
      <c r="G776" s="241" t="s">
        <v>47</v>
      </c>
      <c r="H776" s="241" t="s">
        <v>48</v>
      </c>
      <c r="I776" s="241" t="s">
        <v>53</v>
      </c>
      <c r="J776" s="241" t="s">
        <v>54</v>
      </c>
      <c r="K776" s="241" t="s">
        <v>209</v>
      </c>
      <c r="L776" s="241" t="s">
        <v>43</v>
      </c>
      <c r="M776" s="243">
        <v>3581</v>
      </c>
    </row>
    <row r="777" spans="1:13" ht="13.5" x14ac:dyDescent="0.25">
      <c r="A777" s="241" t="s">
        <v>1149</v>
      </c>
      <c r="B777" s="241" t="s">
        <v>1076</v>
      </c>
      <c r="C777" s="241" t="s">
        <v>253</v>
      </c>
      <c r="D777" s="242">
        <v>4869</v>
      </c>
      <c r="E777" s="241" t="s">
        <v>1062</v>
      </c>
      <c r="F777" s="241" t="s">
        <v>47</v>
      </c>
      <c r="G777" s="241" t="s">
        <v>47</v>
      </c>
      <c r="H777" s="241" t="s">
        <v>48</v>
      </c>
      <c r="I777" s="241" t="s">
        <v>53</v>
      </c>
      <c r="J777" s="241" t="s">
        <v>54</v>
      </c>
      <c r="K777" s="241" t="s">
        <v>208</v>
      </c>
      <c r="L777" s="241" t="s">
        <v>43</v>
      </c>
      <c r="M777" s="243">
        <v>5371.6</v>
      </c>
    </row>
    <row r="778" spans="1:13" ht="13.5" x14ac:dyDescent="0.25">
      <c r="A778" s="241" t="s">
        <v>1146</v>
      </c>
      <c r="B778" s="241" t="s">
        <v>1070</v>
      </c>
      <c r="C778" s="241" t="s">
        <v>253</v>
      </c>
      <c r="D778" s="242">
        <v>4869</v>
      </c>
      <c r="E778" s="241" t="s">
        <v>1062</v>
      </c>
      <c r="F778" s="241" t="s">
        <v>47</v>
      </c>
      <c r="G778" s="241" t="s">
        <v>47</v>
      </c>
      <c r="H778" s="241" t="s">
        <v>48</v>
      </c>
      <c r="I778" s="241" t="s">
        <v>53</v>
      </c>
      <c r="J778" s="241" t="s">
        <v>54</v>
      </c>
      <c r="K778" s="241" t="s">
        <v>222</v>
      </c>
      <c r="L778" s="241" t="s">
        <v>43</v>
      </c>
      <c r="M778" s="243">
        <v>2864.8</v>
      </c>
    </row>
    <row r="779" spans="1:13" ht="13.5" x14ac:dyDescent="0.25">
      <c r="A779" s="241" t="s">
        <v>1151</v>
      </c>
      <c r="B779" s="241" t="s">
        <v>1080</v>
      </c>
      <c r="C779" s="241" t="s">
        <v>253</v>
      </c>
      <c r="D779" s="242">
        <v>4869</v>
      </c>
      <c r="E779" s="241" t="s">
        <v>1062</v>
      </c>
      <c r="F779" s="241" t="s">
        <v>47</v>
      </c>
      <c r="G779" s="241" t="s">
        <v>47</v>
      </c>
      <c r="H779" s="241" t="s">
        <v>48</v>
      </c>
      <c r="I779" s="241" t="s">
        <v>53</v>
      </c>
      <c r="J779" s="241" t="s">
        <v>54</v>
      </c>
      <c r="K779" s="241" t="s">
        <v>210</v>
      </c>
      <c r="L779" s="241" t="s">
        <v>41</v>
      </c>
      <c r="M779" s="243">
        <v>716.2</v>
      </c>
    </row>
    <row r="780" spans="1:13" ht="13.5" x14ac:dyDescent="0.25">
      <c r="A780" s="241" t="s">
        <v>1144</v>
      </c>
      <c r="B780" s="241" t="s">
        <v>1066</v>
      </c>
      <c r="C780" s="241" t="s">
        <v>253</v>
      </c>
      <c r="D780" s="242">
        <v>4869</v>
      </c>
      <c r="E780" s="241" t="s">
        <v>1062</v>
      </c>
      <c r="F780" s="241" t="s">
        <v>47</v>
      </c>
      <c r="G780" s="241" t="s">
        <v>47</v>
      </c>
      <c r="H780" s="241" t="s">
        <v>48</v>
      </c>
      <c r="I780" s="241" t="s">
        <v>53</v>
      </c>
      <c r="J780" s="241" t="s">
        <v>54</v>
      </c>
      <c r="K780" s="241" t="s">
        <v>15</v>
      </c>
      <c r="L780" s="241" t="s">
        <v>41</v>
      </c>
      <c r="M780" s="243">
        <v>501.3</v>
      </c>
    </row>
    <row r="781" spans="1:13" ht="13.5" x14ac:dyDescent="0.25">
      <c r="A781" s="241" t="s">
        <v>1148</v>
      </c>
      <c r="B781" s="241" t="s">
        <v>1074</v>
      </c>
      <c r="C781" s="241" t="s">
        <v>253</v>
      </c>
      <c r="D781" s="242">
        <v>4869</v>
      </c>
      <c r="E781" s="241" t="s">
        <v>1062</v>
      </c>
      <c r="F781" s="241" t="s">
        <v>47</v>
      </c>
      <c r="G781" s="241" t="s">
        <v>47</v>
      </c>
      <c r="H781" s="241" t="s">
        <v>48</v>
      </c>
      <c r="I781" s="241" t="s">
        <v>53</v>
      </c>
      <c r="J781" s="241" t="s">
        <v>54</v>
      </c>
      <c r="K781" s="241" t="s">
        <v>209</v>
      </c>
      <c r="L781" s="241" t="s">
        <v>41</v>
      </c>
      <c r="M781" s="243">
        <v>2148.6</v>
      </c>
    </row>
    <row r="782" spans="1:13" ht="13.5" x14ac:dyDescent="0.25">
      <c r="A782" s="241" t="s">
        <v>1150</v>
      </c>
      <c r="B782" s="241" t="s">
        <v>1078</v>
      </c>
      <c r="C782" s="241" t="s">
        <v>253</v>
      </c>
      <c r="D782" s="242">
        <v>4869</v>
      </c>
      <c r="E782" s="241" t="s">
        <v>1062</v>
      </c>
      <c r="F782" s="241" t="s">
        <v>47</v>
      </c>
      <c r="G782" s="241" t="s">
        <v>47</v>
      </c>
      <c r="H782" s="241" t="s">
        <v>48</v>
      </c>
      <c r="I782" s="241" t="s">
        <v>53</v>
      </c>
      <c r="J782" s="241" t="s">
        <v>54</v>
      </c>
      <c r="K782" s="241" t="s">
        <v>208</v>
      </c>
      <c r="L782" s="241" t="s">
        <v>41</v>
      </c>
      <c r="M782" s="243">
        <v>3581</v>
      </c>
    </row>
    <row r="783" spans="1:13" ht="13.5" x14ac:dyDescent="0.25">
      <c r="A783" s="241" t="s">
        <v>1142</v>
      </c>
      <c r="B783" s="241" t="s">
        <v>1061</v>
      </c>
      <c r="C783" s="241" t="s">
        <v>253</v>
      </c>
      <c r="D783" s="242">
        <v>4869</v>
      </c>
      <c r="E783" s="241" t="s">
        <v>1062</v>
      </c>
      <c r="F783" s="241" t="s">
        <v>47</v>
      </c>
      <c r="G783" s="241" t="s">
        <v>47</v>
      </c>
      <c r="H783" s="241" t="s">
        <v>48</v>
      </c>
      <c r="I783" s="241" t="s">
        <v>53</v>
      </c>
      <c r="J783" s="241" t="s">
        <v>54</v>
      </c>
      <c r="K783" s="241" t="s">
        <v>222</v>
      </c>
      <c r="L783" s="241" t="s">
        <v>41</v>
      </c>
      <c r="M783" s="243">
        <v>1790.5</v>
      </c>
    </row>
    <row r="784" spans="1:13" ht="13.5" x14ac:dyDescent="0.25">
      <c r="A784" s="241" t="s">
        <v>1165</v>
      </c>
      <c r="B784" s="241" t="s">
        <v>1068</v>
      </c>
      <c r="C784" s="241" t="s">
        <v>253</v>
      </c>
      <c r="D784" s="242">
        <v>4869</v>
      </c>
      <c r="E784" s="241" t="s">
        <v>1062</v>
      </c>
      <c r="F784" s="241" t="s">
        <v>47</v>
      </c>
      <c r="G784" s="241" t="s">
        <v>47</v>
      </c>
      <c r="H784" s="241" t="s">
        <v>48</v>
      </c>
      <c r="I784" s="241" t="s">
        <v>229</v>
      </c>
      <c r="J784" s="241" t="s">
        <v>230</v>
      </c>
      <c r="K784" s="241" t="s">
        <v>210</v>
      </c>
      <c r="L784" s="241" t="s">
        <v>43</v>
      </c>
      <c r="M784" s="243">
        <v>1044.0999999999999</v>
      </c>
    </row>
    <row r="785" spans="1:13" ht="13.5" x14ac:dyDescent="0.25">
      <c r="A785" s="241" t="s">
        <v>1163</v>
      </c>
      <c r="B785" s="241" t="s">
        <v>1064</v>
      </c>
      <c r="C785" s="241" t="s">
        <v>253</v>
      </c>
      <c r="D785" s="242">
        <v>4869</v>
      </c>
      <c r="E785" s="241" t="s">
        <v>1062</v>
      </c>
      <c r="F785" s="241" t="s">
        <v>47</v>
      </c>
      <c r="G785" s="241" t="s">
        <v>47</v>
      </c>
      <c r="H785" s="241" t="s">
        <v>48</v>
      </c>
      <c r="I785" s="241" t="s">
        <v>229</v>
      </c>
      <c r="J785" s="241" t="s">
        <v>230</v>
      </c>
      <c r="K785" s="241" t="s">
        <v>15</v>
      </c>
      <c r="L785" s="241" t="s">
        <v>43</v>
      </c>
      <c r="M785" s="243">
        <v>730.9</v>
      </c>
    </row>
    <row r="786" spans="1:13" ht="13.5" x14ac:dyDescent="0.25">
      <c r="A786" s="241" t="s">
        <v>1167</v>
      </c>
      <c r="B786" s="241" t="s">
        <v>1072</v>
      </c>
      <c r="C786" s="241" t="s">
        <v>253</v>
      </c>
      <c r="D786" s="242">
        <v>4869</v>
      </c>
      <c r="E786" s="241" t="s">
        <v>1062</v>
      </c>
      <c r="F786" s="241" t="s">
        <v>47</v>
      </c>
      <c r="G786" s="241" t="s">
        <v>47</v>
      </c>
      <c r="H786" s="241" t="s">
        <v>48</v>
      </c>
      <c r="I786" s="241" t="s">
        <v>229</v>
      </c>
      <c r="J786" s="241" t="s">
        <v>230</v>
      </c>
      <c r="K786" s="241" t="s">
        <v>209</v>
      </c>
      <c r="L786" s="241" t="s">
        <v>43</v>
      </c>
      <c r="M786" s="243">
        <v>3262.8</v>
      </c>
    </row>
    <row r="787" spans="1:13" ht="13.5" x14ac:dyDescent="0.25">
      <c r="A787" s="241" t="s">
        <v>1169</v>
      </c>
      <c r="B787" s="241" t="s">
        <v>1076</v>
      </c>
      <c r="C787" s="241" t="s">
        <v>253</v>
      </c>
      <c r="D787" s="242">
        <v>4869</v>
      </c>
      <c r="E787" s="241" t="s">
        <v>1062</v>
      </c>
      <c r="F787" s="241" t="s">
        <v>47</v>
      </c>
      <c r="G787" s="241" t="s">
        <v>47</v>
      </c>
      <c r="H787" s="241" t="s">
        <v>48</v>
      </c>
      <c r="I787" s="241" t="s">
        <v>229</v>
      </c>
      <c r="J787" s="241" t="s">
        <v>230</v>
      </c>
      <c r="K787" s="241" t="s">
        <v>208</v>
      </c>
      <c r="L787" s="241" t="s">
        <v>43</v>
      </c>
      <c r="M787" s="243">
        <v>4894.2</v>
      </c>
    </row>
    <row r="788" spans="1:13" ht="13.5" x14ac:dyDescent="0.25">
      <c r="A788" s="241" t="s">
        <v>1166</v>
      </c>
      <c r="B788" s="241" t="s">
        <v>1070</v>
      </c>
      <c r="C788" s="241" t="s">
        <v>253</v>
      </c>
      <c r="D788" s="242">
        <v>4869</v>
      </c>
      <c r="E788" s="241" t="s">
        <v>1062</v>
      </c>
      <c r="F788" s="241" t="s">
        <v>47</v>
      </c>
      <c r="G788" s="241" t="s">
        <v>47</v>
      </c>
      <c r="H788" s="241" t="s">
        <v>48</v>
      </c>
      <c r="I788" s="241" t="s">
        <v>229</v>
      </c>
      <c r="J788" s="241" t="s">
        <v>230</v>
      </c>
      <c r="K788" s="241" t="s">
        <v>222</v>
      </c>
      <c r="L788" s="241" t="s">
        <v>43</v>
      </c>
      <c r="M788" s="243">
        <v>2610.1999999999998</v>
      </c>
    </row>
    <row r="789" spans="1:13" ht="13.5" x14ac:dyDescent="0.25">
      <c r="A789" s="241" t="s">
        <v>1171</v>
      </c>
      <c r="B789" s="241" t="s">
        <v>1080</v>
      </c>
      <c r="C789" s="241" t="s">
        <v>253</v>
      </c>
      <c r="D789" s="242">
        <v>4869</v>
      </c>
      <c r="E789" s="241" t="s">
        <v>1062</v>
      </c>
      <c r="F789" s="241" t="s">
        <v>47</v>
      </c>
      <c r="G789" s="241" t="s">
        <v>47</v>
      </c>
      <c r="H789" s="241" t="s">
        <v>48</v>
      </c>
      <c r="I789" s="241" t="s">
        <v>229</v>
      </c>
      <c r="J789" s="241" t="s">
        <v>230</v>
      </c>
      <c r="K789" s="241" t="s">
        <v>210</v>
      </c>
      <c r="L789" s="241" t="s">
        <v>41</v>
      </c>
      <c r="M789" s="243">
        <v>652.6</v>
      </c>
    </row>
    <row r="790" spans="1:13" ht="13.5" x14ac:dyDescent="0.25">
      <c r="A790" s="241" t="s">
        <v>1164</v>
      </c>
      <c r="B790" s="241" t="s">
        <v>1066</v>
      </c>
      <c r="C790" s="241" t="s">
        <v>253</v>
      </c>
      <c r="D790" s="242">
        <v>4869</v>
      </c>
      <c r="E790" s="241" t="s">
        <v>1062</v>
      </c>
      <c r="F790" s="241" t="s">
        <v>47</v>
      </c>
      <c r="G790" s="241" t="s">
        <v>47</v>
      </c>
      <c r="H790" s="241" t="s">
        <v>48</v>
      </c>
      <c r="I790" s="241" t="s">
        <v>229</v>
      </c>
      <c r="J790" s="241" t="s">
        <v>230</v>
      </c>
      <c r="K790" s="241" t="s">
        <v>15</v>
      </c>
      <c r="L790" s="241" t="s">
        <v>41</v>
      </c>
      <c r="M790" s="243">
        <v>456.8</v>
      </c>
    </row>
    <row r="791" spans="1:13" ht="13.5" x14ac:dyDescent="0.25">
      <c r="A791" s="241" t="s">
        <v>1168</v>
      </c>
      <c r="B791" s="241" t="s">
        <v>1074</v>
      </c>
      <c r="C791" s="241" t="s">
        <v>253</v>
      </c>
      <c r="D791" s="242">
        <v>4869</v>
      </c>
      <c r="E791" s="241" t="s">
        <v>1062</v>
      </c>
      <c r="F791" s="241" t="s">
        <v>47</v>
      </c>
      <c r="G791" s="241" t="s">
        <v>47</v>
      </c>
      <c r="H791" s="241" t="s">
        <v>48</v>
      </c>
      <c r="I791" s="241" t="s">
        <v>229</v>
      </c>
      <c r="J791" s="241" t="s">
        <v>230</v>
      </c>
      <c r="K791" s="241" t="s">
        <v>209</v>
      </c>
      <c r="L791" s="241" t="s">
        <v>41</v>
      </c>
      <c r="M791" s="243">
        <v>1957.7</v>
      </c>
    </row>
    <row r="792" spans="1:13" ht="13.5" x14ac:dyDescent="0.25">
      <c r="A792" s="241" t="s">
        <v>1170</v>
      </c>
      <c r="B792" s="241" t="s">
        <v>1078</v>
      </c>
      <c r="C792" s="241" t="s">
        <v>253</v>
      </c>
      <c r="D792" s="242">
        <v>4869</v>
      </c>
      <c r="E792" s="241" t="s">
        <v>1062</v>
      </c>
      <c r="F792" s="241" t="s">
        <v>47</v>
      </c>
      <c r="G792" s="241" t="s">
        <v>47</v>
      </c>
      <c r="H792" s="241" t="s">
        <v>48</v>
      </c>
      <c r="I792" s="241" t="s">
        <v>229</v>
      </c>
      <c r="J792" s="241" t="s">
        <v>230</v>
      </c>
      <c r="K792" s="241" t="s">
        <v>208</v>
      </c>
      <c r="L792" s="241" t="s">
        <v>41</v>
      </c>
      <c r="M792" s="243">
        <v>3262.8</v>
      </c>
    </row>
    <row r="793" spans="1:13" ht="13.5" x14ac:dyDescent="0.25">
      <c r="A793" s="241" t="s">
        <v>1162</v>
      </c>
      <c r="B793" s="241" t="s">
        <v>1061</v>
      </c>
      <c r="C793" s="241" t="s">
        <v>253</v>
      </c>
      <c r="D793" s="242">
        <v>4869</v>
      </c>
      <c r="E793" s="241" t="s">
        <v>1062</v>
      </c>
      <c r="F793" s="241" t="s">
        <v>47</v>
      </c>
      <c r="G793" s="241" t="s">
        <v>47</v>
      </c>
      <c r="H793" s="241" t="s">
        <v>48</v>
      </c>
      <c r="I793" s="241" t="s">
        <v>229</v>
      </c>
      <c r="J793" s="241" t="s">
        <v>230</v>
      </c>
      <c r="K793" s="241" t="s">
        <v>222</v>
      </c>
      <c r="L793" s="241" t="s">
        <v>41</v>
      </c>
      <c r="M793" s="243">
        <v>1631.4</v>
      </c>
    </row>
    <row r="794" spans="1:13" ht="13.5" x14ac:dyDescent="0.25">
      <c r="A794" s="241" t="s">
        <v>1185</v>
      </c>
      <c r="B794" s="241" t="s">
        <v>1068</v>
      </c>
      <c r="C794" s="241" t="s">
        <v>253</v>
      </c>
      <c r="D794" s="242">
        <v>4869</v>
      </c>
      <c r="E794" s="241" t="s">
        <v>1062</v>
      </c>
      <c r="F794" s="241" t="s">
        <v>47</v>
      </c>
      <c r="G794" s="241" t="s">
        <v>47</v>
      </c>
      <c r="H794" s="241" t="s">
        <v>48</v>
      </c>
      <c r="I794" s="241" t="s">
        <v>55</v>
      </c>
      <c r="J794" s="241" t="s">
        <v>56</v>
      </c>
      <c r="K794" s="241" t="s">
        <v>210</v>
      </c>
      <c r="L794" s="241" t="s">
        <v>43</v>
      </c>
      <c r="M794" s="243">
        <v>945.7</v>
      </c>
    </row>
    <row r="795" spans="1:13" ht="13.5" x14ac:dyDescent="0.25">
      <c r="A795" s="241" t="s">
        <v>1183</v>
      </c>
      <c r="B795" s="241" t="s">
        <v>1064</v>
      </c>
      <c r="C795" s="241" t="s">
        <v>253</v>
      </c>
      <c r="D795" s="242">
        <v>4869</v>
      </c>
      <c r="E795" s="241" t="s">
        <v>1062</v>
      </c>
      <c r="F795" s="241" t="s">
        <v>47</v>
      </c>
      <c r="G795" s="241" t="s">
        <v>47</v>
      </c>
      <c r="H795" s="241" t="s">
        <v>48</v>
      </c>
      <c r="I795" s="241" t="s">
        <v>55</v>
      </c>
      <c r="J795" s="241" t="s">
        <v>56</v>
      </c>
      <c r="K795" s="241" t="s">
        <v>15</v>
      </c>
      <c r="L795" s="241" t="s">
        <v>43</v>
      </c>
      <c r="M795" s="243">
        <v>662</v>
      </c>
    </row>
    <row r="796" spans="1:13" ht="13.5" x14ac:dyDescent="0.25">
      <c r="A796" s="241" t="s">
        <v>1187</v>
      </c>
      <c r="B796" s="241" t="s">
        <v>1072</v>
      </c>
      <c r="C796" s="241" t="s">
        <v>253</v>
      </c>
      <c r="D796" s="242">
        <v>4869</v>
      </c>
      <c r="E796" s="241" t="s">
        <v>1062</v>
      </c>
      <c r="F796" s="241" t="s">
        <v>47</v>
      </c>
      <c r="G796" s="241" t="s">
        <v>47</v>
      </c>
      <c r="H796" s="241" t="s">
        <v>48</v>
      </c>
      <c r="I796" s="241" t="s">
        <v>55</v>
      </c>
      <c r="J796" s="241" t="s">
        <v>56</v>
      </c>
      <c r="K796" s="241" t="s">
        <v>209</v>
      </c>
      <c r="L796" s="241" t="s">
        <v>43</v>
      </c>
      <c r="M796" s="243">
        <v>2955.4</v>
      </c>
    </row>
    <row r="797" spans="1:13" ht="13.5" x14ac:dyDescent="0.25">
      <c r="A797" s="241" t="s">
        <v>1189</v>
      </c>
      <c r="B797" s="241" t="s">
        <v>1076</v>
      </c>
      <c r="C797" s="241" t="s">
        <v>253</v>
      </c>
      <c r="D797" s="242">
        <v>4869</v>
      </c>
      <c r="E797" s="241" t="s">
        <v>1062</v>
      </c>
      <c r="F797" s="241" t="s">
        <v>47</v>
      </c>
      <c r="G797" s="241" t="s">
        <v>47</v>
      </c>
      <c r="H797" s="241" t="s">
        <v>48</v>
      </c>
      <c r="I797" s="241" t="s">
        <v>55</v>
      </c>
      <c r="J797" s="241" t="s">
        <v>56</v>
      </c>
      <c r="K797" s="241" t="s">
        <v>208</v>
      </c>
      <c r="L797" s="241" t="s">
        <v>43</v>
      </c>
      <c r="M797" s="243">
        <v>4433</v>
      </c>
    </row>
    <row r="798" spans="1:13" ht="13.5" x14ac:dyDescent="0.25">
      <c r="A798" s="241" t="s">
        <v>1186</v>
      </c>
      <c r="B798" s="241" t="s">
        <v>1070</v>
      </c>
      <c r="C798" s="241" t="s">
        <v>253</v>
      </c>
      <c r="D798" s="242">
        <v>4869</v>
      </c>
      <c r="E798" s="241" t="s">
        <v>1062</v>
      </c>
      <c r="F798" s="241" t="s">
        <v>47</v>
      </c>
      <c r="G798" s="241" t="s">
        <v>47</v>
      </c>
      <c r="H798" s="241" t="s">
        <v>48</v>
      </c>
      <c r="I798" s="241" t="s">
        <v>55</v>
      </c>
      <c r="J798" s="241" t="s">
        <v>56</v>
      </c>
      <c r="K798" s="241" t="s">
        <v>222</v>
      </c>
      <c r="L798" s="241" t="s">
        <v>43</v>
      </c>
      <c r="M798" s="243">
        <v>2364.3000000000002</v>
      </c>
    </row>
    <row r="799" spans="1:13" ht="13.5" x14ac:dyDescent="0.25">
      <c r="A799" s="241" t="s">
        <v>1191</v>
      </c>
      <c r="B799" s="241" t="s">
        <v>1080</v>
      </c>
      <c r="C799" s="241" t="s">
        <v>253</v>
      </c>
      <c r="D799" s="242">
        <v>4869</v>
      </c>
      <c r="E799" s="241" t="s">
        <v>1062</v>
      </c>
      <c r="F799" s="241" t="s">
        <v>47</v>
      </c>
      <c r="G799" s="241" t="s">
        <v>47</v>
      </c>
      <c r="H799" s="241" t="s">
        <v>48</v>
      </c>
      <c r="I799" s="241" t="s">
        <v>55</v>
      </c>
      <c r="J799" s="241" t="s">
        <v>56</v>
      </c>
      <c r="K799" s="241" t="s">
        <v>210</v>
      </c>
      <c r="L799" s="241" t="s">
        <v>41</v>
      </c>
      <c r="M799" s="243">
        <v>591.1</v>
      </c>
    </row>
    <row r="800" spans="1:13" ht="13.5" x14ac:dyDescent="0.25">
      <c r="A800" s="241" t="s">
        <v>1184</v>
      </c>
      <c r="B800" s="241" t="s">
        <v>1066</v>
      </c>
      <c r="C800" s="241" t="s">
        <v>253</v>
      </c>
      <c r="D800" s="242">
        <v>4869</v>
      </c>
      <c r="E800" s="241" t="s">
        <v>1062</v>
      </c>
      <c r="F800" s="241" t="s">
        <v>47</v>
      </c>
      <c r="G800" s="241" t="s">
        <v>47</v>
      </c>
      <c r="H800" s="241" t="s">
        <v>48</v>
      </c>
      <c r="I800" s="241" t="s">
        <v>55</v>
      </c>
      <c r="J800" s="241" t="s">
        <v>56</v>
      </c>
      <c r="K800" s="241" t="s">
        <v>15</v>
      </c>
      <c r="L800" s="241" t="s">
        <v>41</v>
      </c>
      <c r="M800" s="243">
        <v>413.8</v>
      </c>
    </row>
    <row r="801" spans="1:13" ht="13.5" x14ac:dyDescent="0.25">
      <c r="A801" s="241" t="s">
        <v>1188</v>
      </c>
      <c r="B801" s="241" t="s">
        <v>1074</v>
      </c>
      <c r="C801" s="241" t="s">
        <v>253</v>
      </c>
      <c r="D801" s="242">
        <v>4869</v>
      </c>
      <c r="E801" s="241" t="s">
        <v>1062</v>
      </c>
      <c r="F801" s="241" t="s">
        <v>47</v>
      </c>
      <c r="G801" s="241" t="s">
        <v>47</v>
      </c>
      <c r="H801" s="241" t="s">
        <v>48</v>
      </c>
      <c r="I801" s="241" t="s">
        <v>55</v>
      </c>
      <c r="J801" s="241" t="s">
        <v>56</v>
      </c>
      <c r="K801" s="241" t="s">
        <v>209</v>
      </c>
      <c r="L801" s="241" t="s">
        <v>41</v>
      </c>
      <c r="M801" s="243">
        <v>1773.2</v>
      </c>
    </row>
    <row r="802" spans="1:13" ht="13.5" x14ac:dyDescent="0.25">
      <c r="A802" s="241" t="s">
        <v>1190</v>
      </c>
      <c r="B802" s="241" t="s">
        <v>1078</v>
      </c>
      <c r="C802" s="241" t="s">
        <v>253</v>
      </c>
      <c r="D802" s="242">
        <v>4869</v>
      </c>
      <c r="E802" s="241" t="s">
        <v>1062</v>
      </c>
      <c r="F802" s="241" t="s">
        <v>47</v>
      </c>
      <c r="G802" s="241" t="s">
        <v>47</v>
      </c>
      <c r="H802" s="241" t="s">
        <v>48</v>
      </c>
      <c r="I802" s="241" t="s">
        <v>55</v>
      </c>
      <c r="J802" s="241" t="s">
        <v>56</v>
      </c>
      <c r="K802" s="241" t="s">
        <v>208</v>
      </c>
      <c r="L802" s="241" t="s">
        <v>41</v>
      </c>
      <c r="M802" s="243">
        <v>2955.4</v>
      </c>
    </row>
    <row r="803" spans="1:13" ht="13.5" x14ac:dyDescent="0.25">
      <c r="A803" s="241" t="s">
        <v>1182</v>
      </c>
      <c r="B803" s="241" t="s">
        <v>1061</v>
      </c>
      <c r="C803" s="241" t="s">
        <v>253</v>
      </c>
      <c r="D803" s="242">
        <v>4869</v>
      </c>
      <c r="E803" s="241" t="s">
        <v>1062</v>
      </c>
      <c r="F803" s="241" t="s">
        <v>47</v>
      </c>
      <c r="G803" s="241" t="s">
        <v>47</v>
      </c>
      <c r="H803" s="241" t="s">
        <v>48</v>
      </c>
      <c r="I803" s="241" t="s">
        <v>55</v>
      </c>
      <c r="J803" s="241" t="s">
        <v>56</v>
      </c>
      <c r="K803" s="241" t="s">
        <v>222</v>
      </c>
      <c r="L803" s="241" t="s">
        <v>41</v>
      </c>
      <c r="M803" s="243">
        <v>1477.7</v>
      </c>
    </row>
    <row r="804" spans="1:13" ht="13.5" x14ac:dyDescent="0.25">
      <c r="A804" s="241" t="s">
        <v>1205</v>
      </c>
      <c r="B804" s="241" t="s">
        <v>1068</v>
      </c>
      <c r="C804" s="241" t="s">
        <v>253</v>
      </c>
      <c r="D804" s="242">
        <v>4869</v>
      </c>
      <c r="E804" s="241" t="s">
        <v>1062</v>
      </c>
      <c r="F804" s="241" t="s">
        <v>47</v>
      </c>
      <c r="G804" s="241" t="s">
        <v>47</v>
      </c>
      <c r="H804" s="241" t="s">
        <v>48</v>
      </c>
      <c r="I804" s="241" t="s">
        <v>57</v>
      </c>
      <c r="J804" s="241" t="s">
        <v>58</v>
      </c>
      <c r="K804" s="241" t="s">
        <v>210</v>
      </c>
      <c r="L804" s="241" t="s">
        <v>43</v>
      </c>
      <c r="M804" s="243">
        <v>849.2</v>
      </c>
    </row>
    <row r="805" spans="1:13" ht="13.5" x14ac:dyDescent="0.25">
      <c r="A805" s="241" t="s">
        <v>1203</v>
      </c>
      <c r="B805" s="241" t="s">
        <v>1064</v>
      </c>
      <c r="C805" s="241" t="s">
        <v>253</v>
      </c>
      <c r="D805" s="242">
        <v>4869</v>
      </c>
      <c r="E805" s="241" t="s">
        <v>1062</v>
      </c>
      <c r="F805" s="241" t="s">
        <v>47</v>
      </c>
      <c r="G805" s="241" t="s">
        <v>47</v>
      </c>
      <c r="H805" s="241" t="s">
        <v>48</v>
      </c>
      <c r="I805" s="241" t="s">
        <v>57</v>
      </c>
      <c r="J805" s="241" t="s">
        <v>58</v>
      </c>
      <c r="K805" s="241" t="s">
        <v>15</v>
      </c>
      <c r="L805" s="241" t="s">
        <v>43</v>
      </c>
      <c r="M805" s="243">
        <v>594.4</v>
      </c>
    </row>
    <row r="806" spans="1:13" ht="13.5" x14ac:dyDescent="0.25">
      <c r="A806" s="241" t="s">
        <v>1207</v>
      </c>
      <c r="B806" s="241" t="s">
        <v>1072</v>
      </c>
      <c r="C806" s="241" t="s">
        <v>253</v>
      </c>
      <c r="D806" s="242">
        <v>4869</v>
      </c>
      <c r="E806" s="241" t="s">
        <v>1062</v>
      </c>
      <c r="F806" s="241" t="s">
        <v>47</v>
      </c>
      <c r="G806" s="241" t="s">
        <v>47</v>
      </c>
      <c r="H806" s="241" t="s">
        <v>48</v>
      </c>
      <c r="I806" s="241" t="s">
        <v>57</v>
      </c>
      <c r="J806" s="241" t="s">
        <v>58</v>
      </c>
      <c r="K806" s="241" t="s">
        <v>209</v>
      </c>
      <c r="L806" s="241" t="s">
        <v>43</v>
      </c>
      <c r="M806" s="243">
        <v>2653.6</v>
      </c>
    </row>
    <row r="807" spans="1:13" ht="13.5" x14ac:dyDescent="0.25">
      <c r="A807" s="241" t="s">
        <v>1209</v>
      </c>
      <c r="B807" s="241" t="s">
        <v>1076</v>
      </c>
      <c r="C807" s="241" t="s">
        <v>253</v>
      </c>
      <c r="D807" s="242">
        <v>4869</v>
      </c>
      <c r="E807" s="241" t="s">
        <v>1062</v>
      </c>
      <c r="F807" s="241" t="s">
        <v>47</v>
      </c>
      <c r="G807" s="241" t="s">
        <v>47</v>
      </c>
      <c r="H807" s="241" t="s">
        <v>48</v>
      </c>
      <c r="I807" s="241" t="s">
        <v>57</v>
      </c>
      <c r="J807" s="241" t="s">
        <v>58</v>
      </c>
      <c r="K807" s="241" t="s">
        <v>208</v>
      </c>
      <c r="L807" s="241" t="s">
        <v>43</v>
      </c>
      <c r="M807" s="243">
        <v>3980.4</v>
      </c>
    </row>
    <row r="808" spans="1:13" ht="13.5" x14ac:dyDescent="0.25">
      <c r="A808" s="241" t="s">
        <v>1206</v>
      </c>
      <c r="B808" s="241" t="s">
        <v>1070</v>
      </c>
      <c r="C808" s="241" t="s">
        <v>253</v>
      </c>
      <c r="D808" s="242">
        <v>4869</v>
      </c>
      <c r="E808" s="241" t="s">
        <v>1062</v>
      </c>
      <c r="F808" s="241" t="s">
        <v>47</v>
      </c>
      <c r="G808" s="241" t="s">
        <v>47</v>
      </c>
      <c r="H808" s="241" t="s">
        <v>48</v>
      </c>
      <c r="I808" s="241" t="s">
        <v>57</v>
      </c>
      <c r="J808" s="241" t="s">
        <v>58</v>
      </c>
      <c r="K808" s="241" t="s">
        <v>222</v>
      </c>
      <c r="L808" s="241" t="s">
        <v>43</v>
      </c>
      <c r="M808" s="243">
        <v>2122.9</v>
      </c>
    </row>
    <row r="809" spans="1:13" ht="13.5" x14ac:dyDescent="0.25">
      <c r="A809" s="241" t="s">
        <v>1211</v>
      </c>
      <c r="B809" s="241" t="s">
        <v>1080</v>
      </c>
      <c r="C809" s="241" t="s">
        <v>253</v>
      </c>
      <c r="D809" s="242">
        <v>4869</v>
      </c>
      <c r="E809" s="241" t="s">
        <v>1062</v>
      </c>
      <c r="F809" s="241" t="s">
        <v>47</v>
      </c>
      <c r="G809" s="241" t="s">
        <v>47</v>
      </c>
      <c r="H809" s="241" t="s">
        <v>48</v>
      </c>
      <c r="I809" s="241" t="s">
        <v>57</v>
      </c>
      <c r="J809" s="241" t="s">
        <v>58</v>
      </c>
      <c r="K809" s="241" t="s">
        <v>210</v>
      </c>
      <c r="L809" s="241" t="s">
        <v>41</v>
      </c>
      <c r="M809" s="243">
        <v>530.70000000000005</v>
      </c>
    </row>
    <row r="810" spans="1:13" ht="13.5" x14ac:dyDescent="0.25">
      <c r="A810" s="241" t="s">
        <v>1204</v>
      </c>
      <c r="B810" s="241" t="s">
        <v>1066</v>
      </c>
      <c r="C810" s="241" t="s">
        <v>253</v>
      </c>
      <c r="D810" s="242">
        <v>4869</v>
      </c>
      <c r="E810" s="241" t="s">
        <v>1062</v>
      </c>
      <c r="F810" s="241" t="s">
        <v>47</v>
      </c>
      <c r="G810" s="241" t="s">
        <v>47</v>
      </c>
      <c r="H810" s="241" t="s">
        <v>48</v>
      </c>
      <c r="I810" s="241" t="s">
        <v>57</v>
      </c>
      <c r="J810" s="241" t="s">
        <v>58</v>
      </c>
      <c r="K810" s="241" t="s">
        <v>15</v>
      </c>
      <c r="L810" s="241" t="s">
        <v>41</v>
      </c>
      <c r="M810" s="243">
        <v>371.5</v>
      </c>
    </row>
    <row r="811" spans="1:13" ht="13.5" x14ac:dyDescent="0.25">
      <c r="A811" s="241" t="s">
        <v>1208</v>
      </c>
      <c r="B811" s="241" t="s">
        <v>1074</v>
      </c>
      <c r="C811" s="241" t="s">
        <v>253</v>
      </c>
      <c r="D811" s="242">
        <v>4869</v>
      </c>
      <c r="E811" s="241" t="s">
        <v>1062</v>
      </c>
      <c r="F811" s="241" t="s">
        <v>47</v>
      </c>
      <c r="G811" s="241" t="s">
        <v>47</v>
      </c>
      <c r="H811" s="241" t="s">
        <v>48</v>
      </c>
      <c r="I811" s="241" t="s">
        <v>57</v>
      </c>
      <c r="J811" s="241" t="s">
        <v>58</v>
      </c>
      <c r="K811" s="241" t="s">
        <v>209</v>
      </c>
      <c r="L811" s="241" t="s">
        <v>41</v>
      </c>
      <c r="M811" s="243">
        <v>1592.2</v>
      </c>
    </row>
    <row r="812" spans="1:13" ht="13.5" x14ac:dyDescent="0.25">
      <c r="A812" s="241" t="s">
        <v>1210</v>
      </c>
      <c r="B812" s="241" t="s">
        <v>1078</v>
      </c>
      <c r="C812" s="241" t="s">
        <v>253</v>
      </c>
      <c r="D812" s="242">
        <v>4869</v>
      </c>
      <c r="E812" s="241" t="s">
        <v>1062</v>
      </c>
      <c r="F812" s="241" t="s">
        <v>47</v>
      </c>
      <c r="G812" s="241" t="s">
        <v>47</v>
      </c>
      <c r="H812" s="241" t="s">
        <v>48</v>
      </c>
      <c r="I812" s="241" t="s">
        <v>57</v>
      </c>
      <c r="J812" s="241" t="s">
        <v>58</v>
      </c>
      <c r="K812" s="241" t="s">
        <v>208</v>
      </c>
      <c r="L812" s="241" t="s">
        <v>41</v>
      </c>
      <c r="M812" s="243">
        <v>2653.6</v>
      </c>
    </row>
    <row r="813" spans="1:13" ht="13.5" x14ac:dyDescent="0.25">
      <c r="A813" s="241" t="s">
        <v>1202</v>
      </c>
      <c r="B813" s="241" t="s">
        <v>1061</v>
      </c>
      <c r="C813" s="241" t="s">
        <v>253</v>
      </c>
      <c r="D813" s="242">
        <v>4869</v>
      </c>
      <c r="E813" s="241" t="s">
        <v>1062</v>
      </c>
      <c r="F813" s="241" t="s">
        <v>47</v>
      </c>
      <c r="G813" s="241" t="s">
        <v>47</v>
      </c>
      <c r="H813" s="241" t="s">
        <v>48</v>
      </c>
      <c r="I813" s="241" t="s">
        <v>57</v>
      </c>
      <c r="J813" s="241" t="s">
        <v>58</v>
      </c>
      <c r="K813" s="241" t="s">
        <v>222</v>
      </c>
      <c r="L813" s="241" t="s">
        <v>41</v>
      </c>
      <c r="M813" s="243">
        <v>1326.8</v>
      </c>
    </row>
    <row r="814" spans="1:13" ht="13.5" x14ac:dyDescent="0.25">
      <c r="A814" s="241" t="s">
        <v>1225</v>
      </c>
      <c r="B814" s="241" t="s">
        <v>1068</v>
      </c>
      <c r="C814" s="241" t="s">
        <v>253</v>
      </c>
      <c r="D814" s="242">
        <v>4869</v>
      </c>
      <c r="E814" s="241" t="s">
        <v>1062</v>
      </c>
      <c r="F814" s="241" t="s">
        <v>47</v>
      </c>
      <c r="G814" s="241" t="s">
        <v>47</v>
      </c>
      <c r="H814" s="241" t="s">
        <v>48</v>
      </c>
      <c r="I814" s="241" t="s">
        <v>231</v>
      </c>
      <c r="J814" s="241" t="s">
        <v>64</v>
      </c>
      <c r="K814" s="241" t="s">
        <v>210</v>
      </c>
      <c r="L814" s="241" t="s">
        <v>43</v>
      </c>
      <c r="M814" s="243">
        <v>762.5</v>
      </c>
    </row>
    <row r="815" spans="1:13" ht="13.5" x14ac:dyDescent="0.25">
      <c r="A815" s="241" t="s">
        <v>1223</v>
      </c>
      <c r="B815" s="241" t="s">
        <v>1064</v>
      </c>
      <c r="C815" s="241" t="s">
        <v>253</v>
      </c>
      <c r="D815" s="242">
        <v>4869</v>
      </c>
      <c r="E815" s="241" t="s">
        <v>1062</v>
      </c>
      <c r="F815" s="241" t="s">
        <v>47</v>
      </c>
      <c r="G815" s="241" t="s">
        <v>47</v>
      </c>
      <c r="H815" s="241" t="s">
        <v>48</v>
      </c>
      <c r="I815" s="241" t="s">
        <v>231</v>
      </c>
      <c r="J815" s="241" t="s">
        <v>64</v>
      </c>
      <c r="K815" s="241" t="s">
        <v>15</v>
      </c>
      <c r="L815" s="241" t="s">
        <v>43</v>
      </c>
      <c r="M815" s="243">
        <v>533.79999999999995</v>
      </c>
    </row>
    <row r="816" spans="1:13" ht="13.5" x14ac:dyDescent="0.25">
      <c r="A816" s="241" t="s">
        <v>1227</v>
      </c>
      <c r="B816" s="241" t="s">
        <v>1072</v>
      </c>
      <c r="C816" s="241" t="s">
        <v>253</v>
      </c>
      <c r="D816" s="242">
        <v>4869</v>
      </c>
      <c r="E816" s="241" t="s">
        <v>1062</v>
      </c>
      <c r="F816" s="241" t="s">
        <v>47</v>
      </c>
      <c r="G816" s="241" t="s">
        <v>47</v>
      </c>
      <c r="H816" s="241" t="s">
        <v>48</v>
      </c>
      <c r="I816" s="241" t="s">
        <v>231</v>
      </c>
      <c r="J816" s="241" t="s">
        <v>64</v>
      </c>
      <c r="K816" s="241" t="s">
        <v>209</v>
      </c>
      <c r="L816" s="241" t="s">
        <v>43</v>
      </c>
      <c r="M816" s="243">
        <v>2383</v>
      </c>
    </row>
    <row r="817" spans="1:13" ht="13.5" x14ac:dyDescent="0.25">
      <c r="A817" s="241" t="s">
        <v>1229</v>
      </c>
      <c r="B817" s="241" t="s">
        <v>1076</v>
      </c>
      <c r="C817" s="241" t="s">
        <v>253</v>
      </c>
      <c r="D817" s="242">
        <v>4869</v>
      </c>
      <c r="E817" s="241" t="s">
        <v>1062</v>
      </c>
      <c r="F817" s="241" t="s">
        <v>47</v>
      </c>
      <c r="G817" s="241" t="s">
        <v>47</v>
      </c>
      <c r="H817" s="241" t="s">
        <v>48</v>
      </c>
      <c r="I817" s="241" t="s">
        <v>231</v>
      </c>
      <c r="J817" s="241" t="s">
        <v>64</v>
      </c>
      <c r="K817" s="241" t="s">
        <v>208</v>
      </c>
      <c r="L817" s="241" t="s">
        <v>43</v>
      </c>
      <c r="M817" s="243">
        <v>3574.4</v>
      </c>
    </row>
    <row r="818" spans="1:13" ht="13.5" x14ac:dyDescent="0.25">
      <c r="A818" s="241" t="s">
        <v>1226</v>
      </c>
      <c r="B818" s="241" t="s">
        <v>1070</v>
      </c>
      <c r="C818" s="241" t="s">
        <v>253</v>
      </c>
      <c r="D818" s="242">
        <v>4869</v>
      </c>
      <c r="E818" s="241" t="s">
        <v>1062</v>
      </c>
      <c r="F818" s="241" t="s">
        <v>47</v>
      </c>
      <c r="G818" s="241" t="s">
        <v>47</v>
      </c>
      <c r="H818" s="241" t="s">
        <v>48</v>
      </c>
      <c r="I818" s="241" t="s">
        <v>231</v>
      </c>
      <c r="J818" s="241" t="s">
        <v>64</v>
      </c>
      <c r="K818" s="241" t="s">
        <v>222</v>
      </c>
      <c r="L818" s="241" t="s">
        <v>43</v>
      </c>
      <c r="M818" s="243">
        <v>1906.4</v>
      </c>
    </row>
    <row r="819" spans="1:13" ht="13.5" x14ac:dyDescent="0.25">
      <c r="A819" s="241" t="s">
        <v>1231</v>
      </c>
      <c r="B819" s="241" t="s">
        <v>1080</v>
      </c>
      <c r="C819" s="241" t="s">
        <v>253</v>
      </c>
      <c r="D819" s="242">
        <v>4869</v>
      </c>
      <c r="E819" s="241" t="s">
        <v>1062</v>
      </c>
      <c r="F819" s="241" t="s">
        <v>47</v>
      </c>
      <c r="G819" s="241" t="s">
        <v>47</v>
      </c>
      <c r="H819" s="241" t="s">
        <v>48</v>
      </c>
      <c r="I819" s="241" t="s">
        <v>231</v>
      </c>
      <c r="J819" s="241" t="s">
        <v>64</v>
      </c>
      <c r="K819" s="241" t="s">
        <v>210</v>
      </c>
      <c r="L819" s="241" t="s">
        <v>41</v>
      </c>
      <c r="M819" s="243">
        <v>476.6</v>
      </c>
    </row>
    <row r="820" spans="1:13" ht="13.5" x14ac:dyDescent="0.25">
      <c r="A820" s="241" t="s">
        <v>1224</v>
      </c>
      <c r="B820" s="241" t="s">
        <v>1066</v>
      </c>
      <c r="C820" s="241" t="s">
        <v>253</v>
      </c>
      <c r="D820" s="242">
        <v>4869</v>
      </c>
      <c r="E820" s="241" t="s">
        <v>1062</v>
      </c>
      <c r="F820" s="241" t="s">
        <v>47</v>
      </c>
      <c r="G820" s="241" t="s">
        <v>47</v>
      </c>
      <c r="H820" s="241" t="s">
        <v>48</v>
      </c>
      <c r="I820" s="241" t="s">
        <v>231</v>
      </c>
      <c r="J820" s="241" t="s">
        <v>64</v>
      </c>
      <c r="K820" s="241" t="s">
        <v>15</v>
      </c>
      <c r="L820" s="241" t="s">
        <v>41</v>
      </c>
      <c r="M820" s="243">
        <v>333.6</v>
      </c>
    </row>
    <row r="821" spans="1:13" ht="13.5" x14ac:dyDescent="0.25">
      <c r="A821" s="241" t="s">
        <v>1228</v>
      </c>
      <c r="B821" s="241" t="s">
        <v>1074</v>
      </c>
      <c r="C821" s="241" t="s">
        <v>253</v>
      </c>
      <c r="D821" s="242">
        <v>4869</v>
      </c>
      <c r="E821" s="241" t="s">
        <v>1062</v>
      </c>
      <c r="F821" s="241" t="s">
        <v>47</v>
      </c>
      <c r="G821" s="241" t="s">
        <v>47</v>
      </c>
      <c r="H821" s="241" t="s">
        <v>48</v>
      </c>
      <c r="I821" s="241" t="s">
        <v>231</v>
      </c>
      <c r="J821" s="241" t="s">
        <v>64</v>
      </c>
      <c r="K821" s="241" t="s">
        <v>209</v>
      </c>
      <c r="L821" s="241" t="s">
        <v>41</v>
      </c>
      <c r="M821" s="243">
        <v>1429.8</v>
      </c>
    </row>
    <row r="822" spans="1:13" ht="13.5" x14ac:dyDescent="0.25">
      <c r="A822" s="241" t="s">
        <v>1230</v>
      </c>
      <c r="B822" s="241" t="s">
        <v>1078</v>
      </c>
      <c r="C822" s="241" t="s">
        <v>253</v>
      </c>
      <c r="D822" s="242">
        <v>4869</v>
      </c>
      <c r="E822" s="241" t="s">
        <v>1062</v>
      </c>
      <c r="F822" s="241" t="s">
        <v>47</v>
      </c>
      <c r="G822" s="241" t="s">
        <v>47</v>
      </c>
      <c r="H822" s="241" t="s">
        <v>48</v>
      </c>
      <c r="I822" s="241" t="s">
        <v>231</v>
      </c>
      <c r="J822" s="241" t="s">
        <v>64</v>
      </c>
      <c r="K822" s="241" t="s">
        <v>208</v>
      </c>
      <c r="L822" s="241" t="s">
        <v>41</v>
      </c>
      <c r="M822" s="243">
        <v>2383</v>
      </c>
    </row>
    <row r="823" spans="1:13" ht="13.5" x14ac:dyDescent="0.25">
      <c r="A823" s="241" t="s">
        <v>1222</v>
      </c>
      <c r="B823" s="241" t="s">
        <v>1061</v>
      </c>
      <c r="C823" s="241" t="s">
        <v>253</v>
      </c>
      <c r="D823" s="242">
        <v>4869</v>
      </c>
      <c r="E823" s="241" t="s">
        <v>1062</v>
      </c>
      <c r="F823" s="241" t="s">
        <v>47</v>
      </c>
      <c r="G823" s="241" t="s">
        <v>47</v>
      </c>
      <c r="H823" s="241" t="s">
        <v>48</v>
      </c>
      <c r="I823" s="241" t="s">
        <v>231</v>
      </c>
      <c r="J823" s="241" t="s">
        <v>64</v>
      </c>
      <c r="K823" s="241" t="s">
        <v>222</v>
      </c>
      <c r="L823" s="241" t="s">
        <v>41</v>
      </c>
      <c r="M823" s="243">
        <v>1191.5</v>
      </c>
    </row>
    <row r="824" spans="1:13" ht="13.5" x14ac:dyDescent="0.25">
      <c r="A824" s="241" t="s">
        <v>747</v>
      </c>
      <c r="B824" s="241" t="s">
        <v>748</v>
      </c>
      <c r="C824" s="241" t="s">
        <v>33</v>
      </c>
      <c r="D824" s="242">
        <v>4591</v>
      </c>
      <c r="E824" s="241" t="s">
        <v>397</v>
      </c>
      <c r="F824" s="241" t="s">
        <v>370</v>
      </c>
      <c r="G824" s="241" t="s">
        <v>47</v>
      </c>
      <c r="H824" s="241" t="s">
        <v>48</v>
      </c>
      <c r="I824" s="241" t="s">
        <v>49</v>
      </c>
      <c r="J824" s="241" t="s">
        <v>398</v>
      </c>
      <c r="K824" s="241" t="s">
        <v>210</v>
      </c>
      <c r="L824" s="241" t="s">
        <v>43</v>
      </c>
      <c r="M824" s="243">
        <v>619.79999999999995</v>
      </c>
    </row>
    <row r="825" spans="1:13" ht="13.5" x14ac:dyDescent="0.25">
      <c r="A825" s="241" t="s">
        <v>743</v>
      </c>
      <c r="B825" s="241" t="s">
        <v>744</v>
      </c>
      <c r="C825" s="241" t="s">
        <v>33</v>
      </c>
      <c r="D825" s="242">
        <v>4591</v>
      </c>
      <c r="E825" s="241" t="s">
        <v>397</v>
      </c>
      <c r="F825" s="241" t="s">
        <v>370</v>
      </c>
      <c r="G825" s="241" t="s">
        <v>47</v>
      </c>
      <c r="H825" s="241" t="s">
        <v>48</v>
      </c>
      <c r="I825" s="241" t="s">
        <v>49</v>
      </c>
      <c r="J825" s="241" t="s">
        <v>398</v>
      </c>
      <c r="K825" s="241" t="s">
        <v>15</v>
      </c>
      <c r="L825" s="241" t="s">
        <v>43</v>
      </c>
      <c r="M825" s="243">
        <v>433.9</v>
      </c>
    </row>
    <row r="826" spans="1:13" ht="13.5" x14ac:dyDescent="0.25">
      <c r="A826" s="241" t="s">
        <v>753</v>
      </c>
      <c r="B826" s="241" t="s">
        <v>754</v>
      </c>
      <c r="C826" s="241" t="s">
        <v>33</v>
      </c>
      <c r="D826" s="242">
        <v>4591</v>
      </c>
      <c r="E826" s="241" t="s">
        <v>397</v>
      </c>
      <c r="F826" s="241" t="s">
        <v>370</v>
      </c>
      <c r="G826" s="241" t="s">
        <v>47</v>
      </c>
      <c r="H826" s="241" t="s">
        <v>48</v>
      </c>
      <c r="I826" s="241" t="s">
        <v>49</v>
      </c>
      <c r="J826" s="241" t="s">
        <v>398</v>
      </c>
      <c r="K826" s="241" t="s">
        <v>209</v>
      </c>
      <c r="L826" s="241" t="s">
        <v>43</v>
      </c>
      <c r="M826" s="243">
        <v>1937</v>
      </c>
    </row>
    <row r="827" spans="1:13" ht="13.5" x14ac:dyDescent="0.25">
      <c r="A827" s="241" t="s">
        <v>757</v>
      </c>
      <c r="B827" s="241" t="s">
        <v>758</v>
      </c>
      <c r="C827" s="241" t="s">
        <v>33</v>
      </c>
      <c r="D827" s="242">
        <v>4591</v>
      </c>
      <c r="E827" s="241" t="s">
        <v>397</v>
      </c>
      <c r="F827" s="241" t="s">
        <v>370</v>
      </c>
      <c r="G827" s="241" t="s">
        <v>47</v>
      </c>
      <c r="H827" s="241" t="s">
        <v>48</v>
      </c>
      <c r="I827" s="241" t="s">
        <v>49</v>
      </c>
      <c r="J827" s="241" t="s">
        <v>398</v>
      </c>
      <c r="K827" s="241" t="s">
        <v>208</v>
      </c>
      <c r="L827" s="241" t="s">
        <v>43</v>
      </c>
      <c r="M827" s="243">
        <v>2905.5</v>
      </c>
    </row>
    <row r="828" spans="1:13" ht="13.5" x14ac:dyDescent="0.25">
      <c r="A828" s="241" t="s">
        <v>741</v>
      </c>
      <c r="B828" s="241" t="s">
        <v>742</v>
      </c>
      <c r="C828" s="241" t="s">
        <v>33</v>
      </c>
      <c r="D828" s="242">
        <v>4591</v>
      </c>
      <c r="E828" s="241" t="s">
        <v>397</v>
      </c>
      <c r="F828" s="241" t="s">
        <v>370</v>
      </c>
      <c r="G828" s="241" t="s">
        <v>47</v>
      </c>
      <c r="H828" s="241" t="s">
        <v>48</v>
      </c>
      <c r="I828" s="241" t="s">
        <v>49</v>
      </c>
      <c r="J828" s="241" t="s">
        <v>398</v>
      </c>
      <c r="K828" s="241" t="s">
        <v>222</v>
      </c>
      <c r="L828" s="241" t="s">
        <v>43</v>
      </c>
      <c r="M828" s="243">
        <v>1549.6</v>
      </c>
    </row>
    <row r="829" spans="1:13" ht="13.5" x14ac:dyDescent="0.25">
      <c r="A829" s="241" t="s">
        <v>749</v>
      </c>
      <c r="B829" s="241" t="s">
        <v>750</v>
      </c>
      <c r="C829" s="241" t="s">
        <v>33</v>
      </c>
      <c r="D829" s="242">
        <v>4591</v>
      </c>
      <c r="E829" s="241" t="s">
        <v>397</v>
      </c>
      <c r="F829" s="241" t="s">
        <v>370</v>
      </c>
      <c r="G829" s="241" t="s">
        <v>47</v>
      </c>
      <c r="H829" s="241" t="s">
        <v>48</v>
      </c>
      <c r="I829" s="241" t="s">
        <v>49</v>
      </c>
      <c r="J829" s="241" t="s">
        <v>398</v>
      </c>
      <c r="K829" s="241" t="s">
        <v>210</v>
      </c>
      <c r="L829" s="241" t="s">
        <v>41</v>
      </c>
      <c r="M829" s="243">
        <v>387.4</v>
      </c>
    </row>
    <row r="830" spans="1:13" ht="13.5" x14ac:dyDescent="0.25">
      <c r="A830" s="241" t="s">
        <v>745</v>
      </c>
      <c r="B830" s="241" t="s">
        <v>746</v>
      </c>
      <c r="C830" s="241" t="s">
        <v>33</v>
      </c>
      <c r="D830" s="242">
        <v>4591</v>
      </c>
      <c r="E830" s="241" t="s">
        <v>397</v>
      </c>
      <c r="F830" s="241" t="s">
        <v>370</v>
      </c>
      <c r="G830" s="241" t="s">
        <v>47</v>
      </c>
      <c r="H830" s="241" t="s">
        <v>48</v>
      </c>
      <c r="I830" s="241" t="s">
        <v>49</v>
      </c>
      <c r="J830" s="241" t="s">
        <v>398</v>
      </c>
      <c r="K830" s="241" t="s">
        <v>15</v>
      </c>
      <c r="L830" s="241" t="s">
        <v>41</v>
      </c>
      <c r="M830" s="243">
        <v>271.2</v>
      </c>
    </row>
    <row r="831" spans="1:13" ht="13.5" x14ac:dyDescent="0.25">
      <c r="A831" s="241" t="s">
        <v>739</v>
      </c>
      <c r="B831" s="241" t="s">
        <v>740</v>
      </c>
      <c r="C831" s="241" t="s">
        <v>33</v>
      </c>
      <c r="D831" s="242">
        <v>4591</v>
      </c>
      <c r="E831" s="241" t="s">
        <v>397</v>
      </c>
      <c r="F831" s="241" t="s">
        <v>370</v>
      </c>
      <c r="G831" s="241" t="s">
        <v>47</v>
      </c>
      <c r="H831" s="241" t="s">
        <v>48</v>
      </c>
      <c r="I831" s="241" t="s">
        <v>49</v>
      </c>
      <c r="J831" s="241" t="s">
        <v>398</v>
      </c>
      <c r="K831" s="241" t="s">
        <v>209</v>
      </c>
      <c r="L831" s="241" t="s">
        <v>41</v>
      </c>
      <c r="M831" s="243">
        <v>1162.2</v>
      </c>
    </row>
    <row r="832" spans="1:13" ht="13.5" x14ac:dyDescent="0.25">
      <c r="A832" s="241" t="s">
        <v>751</v>
      </c>
      <c r="B832" s="241" t="s">
        <v>752</v>
      </c>
      <c r="C832" s="241" t="s">
        <v>33</v>
      </c>
      <c r="D832" s="242">
        <v>4591</v>
      </c>
      <c r="E832" s="241" t="s">
        <v>397</v>
      </c>
      <c r="F832" s="241" t="s">
        <v>370</v>
      </c>
      <c r="G832" s="241" t="s">
        <v>47</v>
      </c>
      <c r="H832" s="241" t="s">
        <v>48</v>
      </c>
      <c r="I832" s="241" t="s">
        <v>49</v>
      </c>
      <c r="J832" s="241" t="s">
        <v>398</v>
      </c>
      <c r="K832" s="241" t="s">
        <v>208</v>
      </c>
      <c r="L832" s="241" t="s">
        <v>41</v>
      </c>
      <c r="M832" s="243">
        <v>1937</v>
      </c>
    </row>
    <row r="833" spans="1:13" ht="13.5" x14ac:dyDescent="0.25">
      <c r="A833" s="241" t="s">
        <v>755</v>
      </c>
      <c r="B833" s="241" t="s">
        <v>756</v>
      </c>
      <c r="C833" s="241" t="s">
        <v>33</v>
      </c>
      <c r="D833" s="242">
        <v>4591</v>
      </c>
      <c r="E833" s="241" t="s">
        <v>397</v>
      </c>
      <c r="F833" s="241" t="s">
        <v>370</v>
      </c>
      <c r="G833" s="241" t="s">
        <v>47</v>
      </c>
      <c r="H833" s="241" t="s">
        <v>48</v>
      </c>
      <c r="I833" s="241" t="s">
        <v>49</v>
      </c>
      <c r="J833" s="241" t="s">
        <v>398</v>
      </c>
      <c r="K833" s="241" t="s">
        <v>222</v>
      </c>
      <c r="L833" s="241" t="s">
        <v>41</v>
      </c>
      <c r="M833" s="243">
        <v>968.5</v>
      </c>
    </row>
    <row r="834" spans="1:13" ht="13.5" x14ac:dyDescent="0.25">
      <c r="A834" s="241" t="s">
        <v>783</v>
      </c>
      <c r="B834" s="241" t="s">
        <v>748</v>
      </c>
      <c r="C834" s="241" t="s">
        <v>33</v>
      </c>
      <c r="D834" s="242">
        <v>4591</v>
      </c>
      <c r="E834" s="241" t="s">
        <v>397</v>
      </c>
      <c r="F834" s="241" t="s">
        <v>370</v>
      </c>
      <c r="G834" s="241" t="s">
        <v>47</v>
      </c>
      <c r="H834" s="241" t="s">
        <v>48</v>
      </c>
      <c r="I834" s="241" t="s">
        <v>227</v>
      </c>
      <c r="J834" s="241" t="s">
        <v>399</v>
      </c>
      <c r="K834" s="241" t="s">
        <v>210</v>
      </c>
      <c r="L834" s="241" t="s">
        <v>43</v>
      </c>
      <c r="M834" s="243">
        <v>576</v>
      </c>
    </row>
    <row r="835" spans="1:13" ht="13.5" x14ac:dyDescent="0.25">
      <c r="A835" s="241" t="s">
        <v>781</v>
      </c>
      <c r="B835" s="241" t="s">
        <v>744</v>
      </c>
      <c r="C835" s="241" t="s">
        <v>33</v>
      </c>
      <c r="D835" s="242">
        <v>4591</v>
      </c>
      <c r="E835" s="241" t="s">
        <v>397</v>
      </c>
      <c r="F835" s="241" t="s">
        <v>370</v>
      </c>
      <c r="G835" s="241" t="s">
        <v>47</v>
      </c>
      <c r="H835" s="241" t="s">
        <v>48</v>
      </c>
      <c r="I835" s="241" t="s">
        <v>227</v>
      </c>
      <c r="J835" s="241" t="s">
        <v>399</v>
      </c>
      <c r="K835" s="241" t="s">
        <v>15</v>
      </c>
      <c r="L835" s="241" t="s">
        <v>43</v>
      </c>
      <c r="M835" s="243">
        <v>403.2</v>
      </c>
    </row>
    <row r="836" spans="1:13" ht="13.5" x14ac:dyDescent="0.25">
      <c r="A836" s="241" t="s">
        <v>786</v>
      </c>
      <c r="B836" s="241" t="s">
        <v>754</v>
      </c>
      <c r="C836" s="241" t="s">
        <v>33</v>
      </c>
      <c r="D836" s="242">
        <v>4591</v>
      </c>
      <c r="E836" s="241" t="s">
        <v>397</v>
      </c>
      <c r="F836" s="241" t="s">
        <v>370</v>
      </c>
      <c r="G836" s="241" t="s">
        <v>47</v>
      </c>
      <c r="H836" s="241" t="s">
        <v>48</v>
      </c>
      <c r="I836" s="241" t="s">
        <v>227</v>
      </c>
      <c r="J836" s="241" t="s">
        <v>399</v>
      </c>
      <c r="K836" s="241" t="s">
        <v>209</v>
      </c>
      <c r="L836" s="241" t="s">
        <v>43</v>
      </c>
      <c r="M836" s="243">
        <v>1799.9</v>
      </c>
    </row>
    <row r="837" spans="1:13" ht="13.5" x14ac:dyDescent="0.25">
      <c r="A837" s="241" t="s">
        <v>788</v>
      </c>
      <c r="B837" s="241" t="s">
        <v>758</v>
      </c>
      <c r="C837" s="241" t="s">
        <v>33</v>
      </c>
      <c r="D837" s="242">
        <v>4591</v>
      </c>
      <c r="E837" s="241" t="s">
        <v>397</v>
      </c>
      <c r="F837" s="241" t="s">
        <v>370</v>
      </c>
      <c r="G837" s="241" t="s">
        <v>47</v>
      </c>
      <c r="H837" s="241" t="s">
        <v>48</v>
      </c>
      <c r="I837" s="241" t="s">
        <v>227</v>
      </c>
      <c r="J837" s="241" t="s">
        <v>399</v>
      </c>
      <c r="K837" s="241" t="s">
        <v>208</v>
      </c>
      <c r="L837" s="241" t="s">
        <v>43</v>
      </c>
      <c r="M837" s="243">
        <v>2699.8</v>
      </c>
    </row>
    <row r="838" spans="1:13" ht="13.5" x14ac:dyDescent="0.25">
      <c r="A838" s="241" t="s">
        <v>780</v>
      </c>
      <c r="B838" s="241" t="s">
        <v>742</v>
      </c>
      <c r="C838" s="241" t="s">
        <v>33</v>
      </c>
      <c r="D838" s="242">
        <v>4591</v>
      </c>
      <c r="E838" s="241" t="s">
        <v>397</v>
      </c>
      <c r="F838" s="241" t="s">
        <v>370</v>
      </c>
      <c r="G838" s="241" t="s">
        <v>47</v>
      </c>
      <c r="H838" s="241" t="s">
        <v>48</v>
      </c>
      <c r="I838" s="241" t="s">
        <v>227</v>
      </c>
      <c r="J838" s="241" t="s">
        <v>399</v>
      </c>
      <c r="K838" s="241" t="s">
        <v>222</v>
      </c>
      <c r="L838" s="241" t="s">
        <v>43</v>
      </c>
      <c r="M838" s="243">
        <v>1439.9</v>
      </c>
    </row>
    <row r="839" spans="1:13" ht="13.5" x14ac:dyDescent="0.25">
      <c r="A839" s="241" t="s">
        <v>784</v>
      </c>
      <c r="B839" s="241" t="s">
        <v>750</v>
      </c>
      <c r="C839" s="241" t="s">
        <v>33</v>
      </c>
      <c r="D839" s="242">
        <v>4591</v>
      </c>
      <c r="E839" s="241" t="s">
        <v>397</v>
      </c>
      <c r="F839" s="241" t="s">
        <v>370</v>
      </c>
      <c r="G839" s="241" t="s">
        <v>47</v>
      </c>
      <c r="H839" s="241" t="s">
        <v>48</v>
      </c>
      <c r="I839" s="241" t="s">
        <v>227</v>
      </c>
      <c r="J839" s="241" t="s">
        <v>399</v>
      </c>
      <c r="K839" s="241" t="s">
        <v>210</v>
      </c>
      <c r="L839" s="241" t="s">
        <v>41</v>
      </c>
      <c r="M839" s="243">
        <v>360</v>
      </c>
    </row>
    <row r="840" spans="1:13" ht="13.5" x14ac:dyDescent="0.25">
      <c r="A840" s="241" t="s">
        <v>782</v>
      </c>
      <c r="B840" s="241" t="s">
        <v>746</v>
      </c>
      <c r="C840" s="241" t="s">
        <v>33</v>
      </c>
      <c r="D840" s="242">
        <v>4591</v>
      </c>
      <c r="E840" s="241" t="s">
        <v>397</v>
      </c>
      <c r="F840" s="241" t="s">
        <v>370</v>
      </c>
      <c r="G840" s="241" t="s">
        <v>47</v>
      </c>
      <c r="H840" s="241" t="s">
        <v>48</v>
      </c>
      <c r="I840" s="241" t="s">
        <v>227</v>
      </c>
      <c r="J840" s="241" t="s">
        <v>399</v>
      </c>
      <c r="K840" s="241" t="s">
        <v>15</v>
      </c>
      <c r="L840" s="241" t="s">
        <v>41</v>
      </c>
      <c r="M840" s="243">
        <v>252</v>
      </c>
    </row>
    <row r="841" spans="1:13" ht="13.5" x14ac:dyDescent="0.25">
      <c r="A841" s="241" t="s">
        <v>779</v>
      </c>
      <c r="B841" s="241" t="s">
        <v>740</v>
      </c>
      <c r="C841" s="241" t="s">
        <v>33</v>
      </c>
      <c r="D841" s="242">
        <v>4591</v>
      </c>
      <c r="E841" s="241" t="s">
        <v>397</v>
      </c>
      <c r="F841" s="241" t="s">
        <v>370</v>
      </c>
      <c r="G841" s="241" t="s">
        <v>47</v>
      </c>
      <c r="H841" s="241" t="s">
        <v>48</v>
      </c>
      <c r="I841" s="241" t="s">
        <v>227</v>
      </c>
      <c r="J841" s="241" t="s">
        <v>399</v>
      </c>
      <c r="K841" s="241" t="s">
        <v>209</v>
      </c>
      <c r="L841" s="241" t="s">
        <v>41</v>
      </c>
      <c r="M841" s="243">
        <v>1079.9000000000001</v>
      </c>
    </row>
    <row r="842" spans="1:13" ht="13.5" x14ac:dyDescent="0.25">
      <c r="A842" s="241" t="s">
        <v>785</v>
      </c>
      <c r="B842" s="241" t="s">
        <v>752</v>
      </c>
      <c r="C842" s="241" t="s">
        <v>33</v>
      </c>
      <c r="D842" s="242">
        <v>4591</v>
      </c>
      <c r="E842" s="241" t="s">
        <v>397</v>
      </c>
      <c r="F842" s="241" t="s">
        <v>370</v>
      </c>
      <c r="G842" s="241" t="s">
        <v>47</v>
      </c>
      <c r="H842" s="241" t="s">
        <v>48</v>
      </c>
      <c r="I842" s="241" t="s">
        <v>227</v>
      </c>
      <c r="J842" s="241" t="s">
        <v>399</v>
      </c>
      <c r="K842" s="241" t="s">
        <v>208</v>
      </c>
      <c r="L842" s="241" t="s">
        <v>41</v>
      </c>
      <c r="M842" s="243">
        <v>1799.9</v>
      </c>
    </row>
    <row r="843" spans="1:13" ht="13.5" x14ac:dyDescent="0.25">
      <c r="A843" s="241" t="s">
        <v>787</v>
      </c>
      <c r="B843" s="241" t="s">
        <v>756</v>
      </c>
      <c r="C843" s="241" t="s">
        <v>33</v>
      </c>
      <c r="D843" s="242">
        <v>4591</v>
      </c>
      <c r="E843" s="241" t="s">
        <v>397</v>
      </c>
      <c r="F843" s="241" t="s">
        <v>370</v>
      </c>
      <c r="G843" s="241" t="s">
        <v>47</v>
      </c>
      <c r="H843" s="241" t="s">
        <v>48</v>
      </c>
      <c r="I843" s="241" t="s">
        <v>227</v>
      </c>
      <c r="J843" s="241" t="s">
        <v>399</v>
      </c>
      <c r="K843" s="241" t="s">
        <v>222</v>
      </c>
      <c r="L843" s="241" t="s">
        <v>41</v>
      </c>
      <c r="M843" s="243">
        <v>899.9</v>
      </c>
    </row>
    <row r="844" spans="1:13" ht="13.5" x14ac:dyDescent="0.25">
      <c r="A844" s="241" t="s">
        <v>813</v>
      </c>
      <c r="B844" s="241" t="s">
        <v>748</v>
      </c>
      <c r="C844" s="241" t="s">
        <v>33</v>
      </c>
      <c r="D844" s="242">
        <v>4591</v>
      </c>
      <c r="E844" s="241" t="s">
        <v>397</v>
      </c>
      <c r="F844" s="241" t="s">
        <v>370</v>
      </c>
      <c r="G844" s="241" t="s">
        <v>47</v>
      </c>
      <c r="H844" s="241" t="s">
        <v>48</v>
      </c>
      <c r="I844" s="241" t="s">
        <v>51</v>
      </c>
      <c r="J844" s="241" t="s">
        <v>400</v>
      </c>
      <c r="K844" s="241" t="s">
        <v>210</v>
      </c>
      <c r="L844" s="241" t="s">
        <v>43</v>
      </c>
      <c r="M844" s="243">
        <v>535.1</v>
      </c>
    </row>
    <row r="845" spans="1:13" ht="13.5" x14ac:dyDescent="0.25">
      <c r="A845" s="241" t="s">
        <v>811</v>
      </c>
      <c r="B845" s="241" t="s">
        <v>744</v>
      </c>
      <c r="C845" s="241" t="s">
        <v>33</v>
      </c>
      <c r="D845" s="242">
        <v>4591</v>
      </c>
      <c r="E845" s="241" t="s">
        <v>397</v>
      </c>
      <c r="F845" s="241" t="s">
        <v>370</v>
      </c>
      <c r="G845" s="241" t="s">
        <v>47</v>
      </c>
      <c r="H845" s="241" t="s">
        <v>48</v>
      </c>
      <c r="I845" s="241" t="s">
        <v>51</v>
      </c>
      <c r="J845" s="241" t="s">
        <v>400</v>
      </c>
      <c r="K845" s="241" t="s">
        <v>15</v>
      </c>
      <c r="L845" s="241" t="s">
        <v>43</v>
      </c>
      <c r="M845" s="243">
        <v>374.6</v>
      </c>
    </row>
    <row r="846" spans="1:13" ht="13.5" x14ac:dyDescent="0.25">
      <c r="A846" s="241" t="s">
        <v>816</v>
      </c>
      <c r="B846" s="241" t="s">
        <v>754</v>
      </c>
      <c r="C846" s="241" t="s">
        <v>33</v>
      </c>
      <c r="D846" s="242">
        <v>4591</v>
      </c>
      <c r="E846" s="241" t="s">
        <v>397</v>
      </c>
      <c r="F846" s="241" t="s">
        <v>370</v>
      </c>
      <c r="G846" s="241" t="s">
        <v>47</v>
      </c>
      <c r="H846" s="241" t="s">
        <v>48</v>
      </c>
      <c r="I846" s="241" t="s">
        <v>51</v>
      </c>
      <c r="J846" s="241" t="s">
        <v>400</v>
      </c>
      <c r="K846" s="241" t="s">
        <v>209</v>
      </c>
      <c r="L846" s="241" t="s">
        <v>43</v>
      </c>
      <c r="M846" s="243">
        <v>1672.2</v>
      </c>
    </row>
    <row r="847" spans="1:13" ht="13.5" x14ac:dyDescent="0.25">
      <c r="A847" s="241" t="s">
        <v>818</v>
      </c>
      <c r="B847" s="241" t="s">
        <v>758</v>
      </c>
      <c r="C847" s="241" t="s">
        <v>33</v>
      </c>
      <c r="D847" s="242">
        <v>4591</v>
      </c>
      <c r="E847" s="241" t="s">
        <v>397</v>
      </c>
      <c r="F847" s="241" t="s">
        <v>370</v>
      </c>
      <c r="G847" s="241" t="s">
        <v>47</v>
      </c>
      <c r="H847" s="241" t="s">
        <v>48</v>
      </c>
      <c r="I847" s="241" t="s">
        <v>51</v>
      </c>
      <c r="J847" s="241" t="s">
        <v>400</v>
      </c>
      <c r="K847" s="241" t="s">
        <v>208</v>
      </c>
      <c r="L847" s="241" t="s">
        <v>43</v>
      </c>
      <c r="M847" s="243">
        <v>2508.3000000000002</v>
      </c>
    </row>
    <row r="848" spans="1:13" ht="13.5" x14ac:dyDescent="0.25">
      <c r="A848" s="241" t="s">
        <v>810</v>
      </c>
      <c r="B848" s="241" t="s">
        <v>742</v>
      </c>
      <c r="C848" s="241" t="s">
        <v>33</v>
      </c>
      <c r="D848" s="242">
        <v>4591</v>
      </c>
      <c r="E848" s="241" t="s">
        <v>397</v>
      </c>
      <c r="F848" s="241" t="s">
        <v>370</v>
      </c>
      <c r="G848" s="241" t="s">
        <v>47</v>
      </c>
      <c r="H848" s="241" t="s">
        <v>48</v>
      </c>
      <c r="I848" s="241" t="s">
        <v>51</v>
      </c>
      <c r="J848" s="241" t="s">
        <v>400</v>
      </c>
      <c r="K848" s="241" t="s">
        <v>222</v>
      </c>
      <c r="L848" s="241" t="s">
        <v>43</v>
      </c>
      <c r="M848" s="243">
        <v>1337.8</v>
      </c>
    </row>
    <row r="849" spans="1:13" ht="13.5" x14ac:dyDescent="0.25">
      <c r="A849" s="241" t="s">
        <v>814</v>
      </c>
      <c r="B849" s="241" t="s">
        <v>750</v>
      </c>
      <c r="C849" s="241" t="s">
        <v>33</v>
      </c>
      <c r="D849" s="242">
        <v>4591</v>
      </c>
      <c r="E849" s="241" t="s">
        <v>397</v>
      </c>
      <c r="F849" s="241" t="s">
        <v>370</v>
      </c>
      <c r="G849" s="241" t="s">
        <v>47</v>
      </c>
      <c r="H849" s="241" t="s">
        <v>48</v>
      </c>
      <c r="I849" s="241" t="s">
        <v>51</v>
      </c>
      <c r="J849" s="241" t="s">
        <v>400</v>
      </c>
      <c r="K849" s="241" t="s">
        <v>210</v>
      </c>
      <c r="L849" s="241" t="s">
        <v>41</v>
      </c>
      <c r="M849" s="243">
        <v>334.4</v>
      </c>
    </row>
    <row r="850" spans="1:13" ht="13.5" x14ac:dyDescent="0.25">
      <c r="A850" s="241" t="s">
        <v>812</v>
      </c>
      <c r="B850" s="241" t="s">
        <v>746</v>
      </c>
      <c r="C850" s="241" t="s">
        <v>33</v>
      </c>
      <c r="D850" s="242">
        <v>4591</v>
      </c>
      <c r="E850" s="241" t="s">
        <v>397</v>
      </c>
      <c r="F850" s="241" t="s">
        <v>370</v>
      </c>
      <c r="G850" s="241" t="s">
        <v>47</v>
      </c>
      <c r="H850" s="241" t="s">
        <v>48</v>
      </c>
      <c r="I850" s="241" t="s">
        <v>51</v>
      </c>
      <c r="J850" s="241" t="s">
        <v>400</v>
      </c>
      <c r="K850" s="241" t="s">
        <v>15</v>
      </c>
      <c r="L850" s="241" t="s">
        <v>41</v>
      </c>
      <c r="M850" s="243">
        <v>234.1</v>
      </c>
    </row>
    <row r="851" spans="1:13" ht="13.5" x14ac:dyDescent="0.25">
      <c r="A851" s="241" t="s">
        <v>809</v>
      </c>
      <c r="B851" s="241" t="s">
        <v>740</v>
      </c>
      <c r="C851" s="241" t="s">
        <v>33</v>
      </c>
      <c r="D851" s="242">
        <v>4591</v>
      </c>
      <c r="E851" s="241" t="s">
        <v>397</v>
      </c>
      <c r="F851" s="241" t="s">
        <v>370</v>
      </c>
      <c r="G851" s="241" t="s">
        <v>47</v>
      </c>
      <c r="H851" s="241" t="s">
        <v>48</v>
      </c>
      <c r="I851" s="241" t="s">
        <v>51</v>
      </c>
      <c r="J851" s="241" t="s">
        <v>400</v>
      </c>
      <c r="K851" s="241" t="s">
        <v>209</v>
      </c>
      <c r="L851" s="241" t="s">
        <v>41</v>
      </c>
      <c r="M851" s="243">
        <v>1003.3</v>
      </c>
    </row>
    <row r="852" spans="1:13" ht="13.5" x14ac:dyDescent="0.25">
      <c r="A852" s="241" t="s">
        <v>815</v>
      </c>
      <c r="B852" s="241" t="s">
        <v>752</v>
      </c>
      <c r="C852" s="241" t="s">
        <v>33</v>
      </c>
      <c r="D852" s="242">
        <v>4591</v>
      </c>
      <c r="E852" s="241" t="s">
        <v>397</v>
      </c>
      <c r="F852" s="241" t="s">
        <v>370</v>
      </c>
      <c r="G852" s="241" t="s">
        <v>47</v>
      </c>
      <c r="H852" s="241" t="s">
        <v>48</v>
      </c>
      <c r="I852" s="241" t="s">
        <v>51</v>
      </c>
      <c r="J852" s="241" t="s">
        <v>400</v>
      </c>
      <c r="K852" s="241" t="s">
        <v>208</v>
      </c>
      <c r="L852" s="241" t="s">
        <v>41</v>
      </c>
      <c r="M852" s="243">
        <v>1672.2</v>
      </c>
    </row>
    <row r="853" spans="1:13" ht="13.5" x14ac:dyDescent="0.25">
      <c r="A853" s="241" t="s">
        <v>817</v>
      </c>
      <c r="B853" s="241" t="s">
        <v>756</v>
      </c>
      <c r="C853" s="241" t="s">
        <v>33</v>
      </c>
      <c r="D853" s="242">
        <v>4591</v>
      </c>
      <c r="E853" s="241" t="s">
        <v>397</v>
      </c>
      <c r="F853" s="241" t="s">
        <v>370</v>
      </c>
      <c r="G853" s="241" t="s">
        <v>47</v>
      </c>
      <c r="H853" s="241" t="s">
        <v>48</v>
      </c>
      <c r="I853" s="241" t="s">
        <v>51</v>
      </c>
      <c r="J853" s="241" t="s">
        <v>400</v>
      </c>
      <c r="K853" s="241" t="s">
        <v>222</v>
      </c>
      <c r="L853" s="241" t="s">
        <v>41</v>
      </c>
      <c r="M853" s="243">
        <v>836.1</v>
      </c>
    </row>
    <row r="854" spans="1:13" ht="13.5" x14ac:dyDescent="0.25">
      <c r="A854" s="241" t="s">
        <v>843</v>
      </c>
      <c r="B854" s="241" t="s">
        <v>748</v>
      </c>
      <c r="C854" s="241" t="s">
        <v>33</v>
      </c>
      <c r="D854" s="242">
        <v>4591</v>
      </c>
      <c r="E854" s="241" t="s">
        <v>397</v>
      </c>
      <c r="F854" s="241" t="s">
        <v>370</v>
      </c>
      <c r="G854" s="241" t="s">
        <v>47</v>
      </c>
      <c r="H854" s="241" t="s">
        <v>48</v>
      </c>
      <c r="I854" s="241" t="s">
        <v>53</v>
      </c>
      <c r="J854" s="241" t="s">
        <v>401</v>
      </c>
      <c r="K854" s="241" t="s">
        <v>210</v>
      </c>
      <c r="L854" s="241" t="s">
        <v>43</v>
      </c>
      <c r="M854" s="243">
        <v>495.4</v>
      </c>
    </row>
    <row r="855" spans="1:13" ht="13.5" x14ac:dyDescent="0.25">
      <c r="A855" s="241" t="s">
        <v>841</v>
      </c>
      <c r="B855" s="241" t="s">
        <v>744</v>
      </c>
      <c r="C855" s="241" t="s">
        <v>33</v>
      </c>
      <c r="D855" s="242">
        <v>4591</v>
      </c>
      <c r="E855" s="241" t="s">
        <v>397</v>
      </c>
      <c r="F855" s="241" t="s">
        <v>370</v>
      </c>
      <c r="G855" s="241" t="s">
        <v>47</v>
      </c>
      <c r="H855" s="241" t="s">
        <v>48</v>
      </c>
      <c r="I855" s="241" t="s">
        <v>53</v>
      </c>
      <c r="J855" s="241" t="s">
        <v>401</v>
      </c>
      <c r="K855" s="241" t="s">
        <v>15</v>
      </c>
      <c r="L855" s="241" t="s">
        <v>43</v>
      </c>
      <c r="M855" s="243">
        <v>346.8</v>
      </c>
    </row>
    <row r="856" spans="1:13" ht="13.5" x14ac:dyDescent="0.25">
      <c r="A856" s="241" t="s">
        <v>846</v>
      </c>
      <c r="B856" s="241" t="s">
        <v>754</v>
      </c>
      <c r="C856" s="241" t="s">
        <v>33</v>
      </c>
      <c r="D856" s="242">
        <v>4591</v>
      </c>
      <c r="E856" s="241" t="s">
        <v>397</v>
      </c>
      <c r="F856" s="241" t="s">
        <v>370</v>
      </c>
      <c r="G856" s="241" t="s">
        <v>47</v>
      </c>
      <c r="H856" s="241" t="s">
        <v>48</v>
      </c>
      <c r="I856" s="241" t="s">
        <v>53</v>
      </c>
      <c r="J856" s="241" t="s">
        <v>401</v>
      </c>
      <c r="K856" s="241" t="s">
        <v>209</v>
      </c>
      <c r="L856" s="241" t="s">
        <v>43</v>
      </c>
      <c r="M856" s="243">
        <v>1548.1</v>
      </c>
    </row>
    <row r="857" spans="1:13" ht="13.5" x14ac:dyDescent="0.25">
      <c r="A857" s="241" t="s">
        <v>848</v>
      </c>
      <c r="B857" s="241" t="s">
        <v>758</v>
      </c>
      <c r="C857" s="241" t="s">
        <v>33</v>
      </c>
      <c r="D857" s="242">
        <v>4591</v>
      </c>
      <c r="E857" s="241" t="s">
        <v>397</v>
      </c>
      <c r="F857" s="241" t="s">
        <v>370</v>
      </c>
      <c r="G857" s="241" t="s">
        <v>47</v>
      </c>
      <c r="H857" s="241" t="s">
        <v>48</v>
      </c>
      <c r="I857" s="241" t="s">
        <v>53</v>
      </c>
      <c r="J857" s="241" t="s">
        <v>401</v>
      </c>
      <c r="K857" s="241" t="s">
        <v>208</v>
      </c>
      <c r="L857" s="241" t="s">
        <v>43</v>
      </c>
      <c r="M857" s="243">
        <v>2322.1</v>
      </c>
    </row>
    <row r="858" spans="1:13" ht="13.5" x14ac:dyDescent="0.25">
      <c r="A858" s="241" t="s">
        <v>840</v>
      </c>
      <c r="B858" s="241" t="s">
        <v>742</v>
      </c>
      <c r="C858" s="241" t="s">
        <v>33</v>
      </c>
      <c r="D858" s="242">
        <v>4591</v>
      </c>
      <c r="E858" s="241" t="s">
        <v>397</v>
      </c>
      <c r="F858" s="241" t="s">
        <v>370</v>
      </c>
      <c r="G858" s="241" t="s">
        <v>47</v>
      </c>
      <c r="H858" s="241" t="s">
        <v>48</v>
      </c>
      <c r="I858" s="241" t="s">
        <v>53</v>
      </c>
      <c r="J858" s="241" t="s">
        <v>401</v>
      </c>
      <c r="K858" s="241" t="s">
        <v>222</v>
      </c>
      <c r="L858" s="241" t="s">
        <v>43</v>
      </c>
      <c r="M858" s="243">
        <v>1238.4000000000001</v>
      </c>
    </row>
    <row r="859" spans="1:13" ht="13.5" x14ac:dyDescent="0.25">
      <c r="A859" s="241" t="s">
        <v>844</v>
      </c>
      <c r="B859" s="241" t="s">
        <v>750</v>
      </c>
      <c r="C859" s="241" t="s">
        <v>33</v>
      </c>
      <c r="D859" s="242">
        <v>4591</v>
      </c>
      <c r="E859" s="241" t="s">
        <v>397</v>
      </c>
      <c r="F859" s="241" t="s">
        <v>370</v>
      </c>
      <c r="G859" s="241" t="s">
        <v>47</v>
      </c>
      <c r="H859" s="241" t="s">
        <v>48</v>
      </c>
      <c r="I859" s="241" t="s">
        <v>53</v>
      </c>
      <c r="J859" s="241" t="s">
        <v>401</v>
      </c>
      <c r="K859" s="241" t="s">
        <v>210</v>
      </c>
      <c r="L859" s="241" t="s">
        <v>41</v>
      </c>
      <c r="M859" s="243">
        <v>309.60000000000002</v>
      </c>
    </row>
    <row r="860" spans="1:13" ht="13.5" x14ac:dyDescent="0.25">
      <c r="A860" s="241" t="s">
        <v>842</v>
      </c>
      <c r="B860" s="241" t="s">
        <v>746</v>
      </c>
      <c r="C860" s="241" t="s">
        <v>33</v>
      </c>
      <c r="D860" s="242">
        <v>4591</v>
      </c>
      <c r="E860" s="241" t="s">
        <v>397</v>
      </c>
      <c r="F860" s="241" t="s">
        <v>370</v>
      </c>
      <c r="G860" s="241" t="s">
        <v>47</v>
      </c>
      <c r="H860" s="241" t="s">
        <v>48</v>
      </c>
      <c r="I860" s="241" t="s">
        <v>53</v>
      </c>
      <c r="J860" s="241" t="s">
        <v>401</v>
      </c>
      <c r="K860" s="241" t="s">
        <v>15</v>
      </c>
      <c r="L860" s="241" t="s">
        <v>41</v>
      </c>
      <c r="M860" s="243">
        <v>216.7</v>
      </c>
    </row>
    <row r="861" spans="1:13" ht="13.5" x14ac:dyDescent="0.25">
      <c r="A861" s="241" t="s">
        <v>839</v>
      </c>
      <c r="B861" s="241" t="s">
        <v>740</v>
      </c>
      <c r="C861" s="241" t="s">
        <v>33</v>
      </c>
      <c r="D861" s="242">
        <v>4591</v>
      </c>
      <c r="E861" s="241" t="s">
        <v>397</v>
      </c>
      <c r="F861" s="241" t="s">
        <v>370</v>
      </c>
      <c r="G861" s="241" t="s">
        <v>47</v>
      </c>
      <c r="H861" s="241" t="s">
        <v>48</v>
      </c>
      <c r="I861" s="241" t="s">
        <v>53</v>
      </c>
      <c r="J861" s="241" t="s">
        <v>401</v>
      </c>
      <c r="K861" s="241" t="s">
        <v>209</v>
      </c>
      <c r="L861" s="241" t="s">
        <v>41</v>
      </c>
      <c r="M861" s="243">
        <v>928.8</v>
      </c>
    </row>
    <row r="862" spans="1:13" ht="13.5" x14ac:dyDescent="0.25">
      <c r="A862" s="241" t="s">
        <v>845</v>
      </c>
      <c r="B862" s="241" t="s">
        <v>752</v>
      </c>
      <c r="C862" s="241" t="s">
        <v>33</v>
      </c>
      <c r="D862" s="242">
        <v>4591</v>
      </c>
      <c r="E862" s="241" t="s">
        <v>397</v>
      </c>
      <c r="F862" s="241" t="s">
        <v>370</v>
      </c>
      <c r="G862" s="241" t="s">
        <v>47</v>
      </c>
      <c r="H862" s="241" t="s">
        <v>48</v>
      </c>
      <c r="I862" s="241" t="s">
        <v>53</v>
      </c>
      <c r="J862" s="241" t="s">
        <v>401</v>
      </c>
      <c r="K862" s="241" t="s">
        <v>208</v>
      </c>
      <c r="L862" s="241" t="s">
        <v>41</v>
      </c>
      <c r="M862" s="243">
        <v>1548.1</v>
      </c>
    </row>
    <row r="863" spans="1:13" ht="13.5" x14ac:dyDescent="0.25">
      <c r="A863" s="241" t="s">
        <v>847</v>
      </c>
      <c r="B863" s="241" t="s">
        <v>756</v>
      </c>
      <c r="C863" s="241" t="s">
        <v>33</v>
      </c>
      <c r="D863" s="242">
        <v>4591</v>
      </c>
      <c r="E863" s="241" t="s">
        <v>397</v>
      </c>
      <c r="F863" s="241" t="s">
        <v>370</v>
      </c>
      <c r="G863" s="241" t="s">
        <v>47</v>
      </c>
      <c r="H863" s="241" t="s">
        <v>48</v>
      </c>
      <c r="I863" s="241" t="s">
        <v>53</v>
      </c>
      <c r="J863" s="241" t="s">
        <v>401</v>
      </c>
      <c r="K863" s="241" t="s">
        <v>222</v>
      </c>
      <c r="L863" s="241" t="s">
        <v>41</v>
      </c>
      <c r="M863" s="243">
        <v>774</v>
      </c>
    </row>
    <row r="864" spans="1:13" ht="13.5" x14ac:dyDescent="0.25">
      <c r="A864" s="241" t="s">
        <v>873</v>
      </c>
      <c r="B864" s="241" t="s">
        <v>748</v>
      </c>
      <c r="C864" s="241" t="s">
        <v>33</v>
      </c>
      <c r="D864" s="242">
        <v>4591</v>
      </c>
      <c r="E864" s="241" t="s">
        <v>397</v>
      </c>
      <c r="F864" s="241" t="s">
        <v>370</v>
      </c>
      <c r="G864" s="241" t="s">
        <v>47</v>
      </c>
      <c r="H864" s="241" t="s">
        <v>48</v>
      </c>
      <c r="I864" s="241" t="s">
        <v>229</v>
      </c>
      <c r="J864" s="241" t="s">
        <v>402</v>
      </c>
      <c r="K864" s="241" t="s">
        <v>210</v>
      </c>
      <c r="L864" s="241" t="s">
        <v>43</v>
      </c>
      <c r="M864" s="243">
        <v>455.5</v>
      </c>
    </row>
    <row r="865" spans="1:13" ht="13.5" x14ac:dyDescent="0.25">
      <c r="A865" s="241" t="s">
        <v>871</v>
      </c>
      <c r="B865" s="241" t="s">
        <v>744</v>
      </c>
      <c r="C865" s="241" t="s">
        <v>33</v>
      </c>
      <c r="D865" s="242">
        <v>4591</v>
      </c>
      <c r="E865" s="241" t="s">
        <v>397</v>
      </c>
      <c r="F865" s="241" t="s">
        <v>370</v>
      </c>
      <c r="G865" s="241" t="s">
        <v>47</v>
      </c>
      <c r="H865" s="241" t="s">
        <v>48</v>
      </c>
      <c r="I865" s="241" t="s">
        <v>229</v>
      </c>
      <c r="J865" s="241" t="s">
        <v>402</v>
      </c>
      <c r="K865" s="241" t="s">
        <v>15</v>
      </c>
      <c r="L865" s="241" t="s">
        <v>43</v>
      </c>
      <c r="M865" s="243">
        <v>318.8</v>
      </c>
    </row>
    <row r="866" spans="1:13" ht="13.5" x14ac:dyDescent="0.25">
      <c r="A866" s="241" t="s">
        <v>876</v>
      </c>
      <c r="B866" s="241" t="s">
        <v>754</v>
      </c>
      <c r="C866" s="241" t="s">
        <v>33</v>
      </c>
      <c r="D866" s="242">
        <v>4591</v>
      </c>
      <c r="E866" s="241" t="s">
        <v>397</v>
      </c>
      <c r="F866" s="241" t="s">
        <v>370</v>
      </c>
      <c r="G866" s="241" t="s">
        <v>47</v>
      </c>
      <c r="H866" s="241" t="s">
        <v>48</v>
      </c>
      <c r="I866" s="241" t="s">
        <v>229</v>
      </c>
      <c r="J866" s="241" t="s">
        <v>402</v>
      </c>
      <c r="K866" s="241" t="s">
        <v>209</v>
      </c>
      <c r="L866" s="241" t="s">
        <v>43</v>
      </c>
      <c r="M866" s="243">
        <v>1423.3</v>
      </c>
    </row>
    <row r="867" spans="1:13" ht="13.5" x14ac:dyDescent="0.25">
      <c r="A867" s="241" t="s">
        <v>878</v>
      </c>
      <c r="B867" s="241" t="s">
        <v>758</v>
      </c>
      <c r="C867" s="241" t="s">
        <v>33</v>
      </c>
      <c r="D867" s="242">
        <v>4591</v>
      </c>
      <c r="E867" s="241" t="s">
        <v>397</v>
      </c>
      <c r="F867" s="241" t="s">
        <v>370</v>
      </c>
      <c r="G867" s="241" t="s">
        <v>47</v>
      </c>
      <c r="H867" s="241" t="s">
        <v>48</v>
      </c>
      <c r="I867" s="241" t="s">
        <v>229</v>
      </c>
      <c r="J867" s="241" t="s">
        <v>402</v>
      </c>
      <c r="K867" s="241" t="s">
        <v>208</v>
      </c>
      <c r="L867" s="241" t="s">
        <v>43</v>
      </c>
      <c r="M867" s="243">
        <v>2135</v>
      </c>
    </row>
    <row r="868" spans="1:13" ht="13.5" x14ac:dyDescent="0.25">
      <c r="A868" s="241" t="s">
        <v>870</v>
      </c>
      <c r="B868" s="241" t="s">
        <v>742</v>
      </c>
      <c r="C868" s="241" t="s">
        <v>33</v>
      </c>
      <c r="D868" s="242">
        <v>4591</v>
      </c>
      <c r="E868" s="241" t="s">
        <v>397</v>
      </c>
      <c r="F868" s="241" t="s">
        <v>370</v>
      </c>
      <c r="G868" s="241" t="s">
        <v>47</v>
      </c>
      <c r="H868" s="241" t="s">
        <v>48</v>
      </c>
      <c r="I868" s="241" t="s">
        <v>229</v>
      </c>
      <c r="J868" s="241" t="s">
        <v>402</v>
      </c>
      <c r="K868" s="241" t="s">
        <v>222</v>
      </c>
      <c r="L868" s="241" t="s">
        <v>43</v>
      </c>
      <c r="M868" s="243">
        <v>1138.5999999999999</v>
      </c>
    </row>
    <row r="869" spans="1:13" ht="13.5" x14ac:dyDescent="0.25">
      <c r="A869" s="241" t="s">
        <v>874</v>
      </c>
      <c r="B869" s="241" t="s">
        <v>750</v>
      </c>
      <c r="C869" s="241" t="s">
        <v>33</v>
      </c>
      <c r="D869" s="242">
        <v>4591</v>
      </c>
      <c r="E869" s="241" t="s">
        <v>397</v>
      </c>
      <c r="F869" s="241" t="s">
        <v>370</v>
      </c>
      <c r="G869" s="241" t="s">
        <v>47</v>
      </c>
      <c r="H869" s="241" t="s">
        <v>48</v>
      </c>
      <c r="I869" s="241" t="s">
        <v>229</v>
      </c>
      <c r="J869" s="241" t="s">
        <v>402</v>
      </c>
      <c r="K869" s="241" t="s">
        <v>210</v>
      </c>
      <c r="L869" s="241" t="s">
        <v>41</v>
      </c>
      <c r="M869" s="243">
        <v>284.7</v>
      </c>
    </row>
    <row r="870" spans="1:13" ht="13.5" x14ac:dyDescent="0.25">
      <c r="A870" s="241" t="s">
        <v>872</v>
      </c>
      <c r="B870" s="241" t="s">
        <v>746</v>
      </c>
      <c r="C870" s="241" t="s">
        <v>33</v>
      </c>
      <c r="D870" s="242">
        <v>4591</v>
      </c>
      <c r="E870" s="241" t="s">
        <v>397</v>
      </c>
      <c r="F870" s="241" t="s">
        <v>370</v>
      </c>
      <c r="G870" s="241" t="s">
        <v>47</v>
      </c>
      <c r="H870" s="241" t="s">
        <v>48</v>
      </c>
      <c r="I870" s="241" t="s">
        <v>229</v>
      </c>
      <c r="J870" s="241" t="s">
        <v>402</v>
      </c>
      <c r="K870" s="241" t="s">
        <v>15</v>
      </c>
      <c r="L870" s="241" t="s">
        <v>41</v>
      </c>
      <c r="M870" s="243">
        <v>199.3</v>
      </c>
    </row>
    <row r="871" spans="1:13" ht="13.5" x14ac:dyDescent="0.25">
      <c r="A871" s="241" t="s">
        <v>869</v>
      </c>
      <c r="B871" s="241" t="s">
        <v>740</v>
      </c>
      <c r="C871" s="241" t="s">
        <v>33</v>
      </c>
      <c r="D871" s="242">
        <v>4591</v>
      </c>
      <c r="E871" s="241" t="s">
        <v>397</v>
      </c>
      <c r="F871" s="241" t="s">
        <v>370</v>
      </c>
      <c r="G871" s="241" t="s">
        <v>47</v>
      </c>
      <c r="H871" s="241" t="s">
        <v>48</v>
      </c>
      <c r="I871" s="241" t="s">
        <v>229</v>
      </c>
      <c r="J871" s="241" t="s">
        <v>402</v>
      </c>
      <c r="K871" s="241" t="s">
        <v>209</v>
      </c>
      <c r="L871" s="241" t="s">
        <v>41</v>
      </c>
      <c r="M871" s="243">
        <v>854</v>
      </c>
    </row>
    <row r="872" spans="1:13" ht="13.5" x14ac:dyDescent="0.25">
      <c r="A872" s="241" t="s">
        <v>875</v>
      </c>
      <c r="B872" s="241" t="s">
        <v>752</v>
      </c>
      <c r="C872" s="241" t="s">
        <v>33</v>
      </c>
      <c r="D872" s="242">
        <v>4591</v>
      </c>
      <c r="E872" s="241" t="s">
        <v>397</v>
      </c>
      <c r="F872" s="241" t="s">
        <v>370</v>
      </c>
      <c r="G872" s="241" t="s">
        <v>47</v>
      </c>
      <c r="H872" s="241" t="s">
        <v>48</v>
      </c>
      <c r="I872" s="241" t="s">
        <v>229</v>
      </c>
      <c r="J872" s="241" t="s">
        <v>402</v>
      </c>
      <c r="K872" s="241" t="s">
        <v>208</v>
      </c>
      <c r="L872" s="241" t="s">
        <v>41</v>
      </c>
      <c r="M872" s="243">
        <v>1423.3</v>
      </c>
    </row>
    <row r="873" spans="1:13" ht="13.5" x14ac:dyDescent="0.25">
      <c r="A873" s="241" t="s">
        <v>877</v>
      </c>
      <c r="B873" s="241" t="s">
        <v>756</v>
      </c>
      <c r="C873" s="241" t="s">
        <v>33</v>
      </c>
      <c r="D873" s="242">
        <v>4591</v>
      </c>
      <c r="E873" s="241" t="s">
        <v>397</v>
      </c>
      <c r="F873" s="241" t="s">
        <v>370</v>
      </c>
      <c r="G873" s="241" t="s">
        <v>47</v>
      </c>
      <c r="H873" s="241" t="s">
        <v>48</v>
      </c>
      <c r="I873" s="241" t="s">
        <v>229</v>
      </c>
      <c r="J873" s="241" t="s">
        <v>402</v>
      </c>
      <c r="K873" s="241" t="s">
        <v>222</v>
      </c>
      <c r="L873" s="241" t="s">
        <v>41</v>
      </c>
      <c r="M873" s="243">
        <v>711.7</v>
      </c>
    </row>
    <row r="874" spans="1:13" ht="13.5" x14ac:dyDescent="0.25">
      <c r="A874" s="241" t="s">
        <v>903</v>
      </c>
      <c r="B874" s="241" t="s">
        <v>748</v>
      </c>
      <c r="C874" s="241" t="s">
        <v>33</v>
      </c>
      <c r="D874" s="242">
        <v>4591</v>
      </c>
      <c r="E874" s="241" t="s">
        <v>397</v>
      </c>
      <c r="F874" s="241" t="s">
        <v>370</v>
      </c>
      <c r="G874" s="241" t="s">
        <v>47</v>
      </c>
      <c r="H874" s="241" t="s">
        <v>48</v>
      </c>
      <c r="I874" s="241" t="s">
        <v>55</v>
      </c>
      <c r="J874" s="241" t="s">
        <v>403</v>
      </c>
      <c r="K874" s="241" t="s">
        <v>210</v>
      </c>
      <c r="L874" s="241" t="s">
        <v>43</v>
      </c>
      <c r="M874" s="243">
        <v>417.3</v>
      </c>
    </row>
    <row r="875" spans="1:13" ht="13.5" x14ac:dyDescent="0.25">
      <c r="A875" s="241" t="s">
        <v>901</v>
      </c>
      <c r="B875" s="241" t="s">
        <v>744</v>
      </c>
      <c r="C875" s="241" t="s">
        <v>33</v>
      </c>
      <c r="D875" s="242">
        <v>4591</v>
      </c>
      <c r="E875" s="241" t="s">
        <v>397</v>
      </c>
      <c r="F875" s="241" t="s">
        <v>370</v>
      </c>
      <c r="G875" s="241" t="s">
        <v>47</v>
      </c>
      <c r="H875" s="241" t="s">
        <v>48</v>
      </c>
      <c r="I875" s="241" t="s">
        <v>55</v>
      </c>
      <c r="J875" s="241" t="s">
        <v>403</v>
      </c>
      <c r="K875" s="241" t="s">
        <v>15</v>
      </c>
      <c r="L875" s="241" t="s">
        <v>43</v>
      </c>
      <c r="M875" s="243">
        <v>292.10000000000002</v>
      </c>
    </row>
    <row r="876" spans="1:13" ht="13.5" x14ac:dyDescent="0.25">
      <c r="A876" s="241" t="s">
        <v>906</v>
      </c>
      <c r="B876" s="241" t="s">
        <v>754</v>
      </c>
      <c r="C876" s="241" t="s">
        <v>33</v>
      </c>
      <c r="D876" s="242">
        <v>4591</v>
      </c>
      <c r="E876" s="241" t="s">
        <v>397</v>
      </c>
      <c r="F876" s="241" t="s">
        <v>370</v>
      </c>
      <c r="G876" s="241" t="s">
        <v>47</v>
      </c>
      <c r="H876" s="241" t="s">
        <v>48</v>
      </c>
      <c r="I876" s="241" t="s">
        <v>55</v>
      </c>
      <c r="J876" s="241" t="s">
        <v>403</v>
      </c>
      <c r="K876" s="241" t="s">
        <v>209</v>
      </c>
      <c r="L876" s="241" t="s">
        <v>43</v>
      </c>
      <c r="M876" s="243">
        <v>1304.2</v>
      </c>
    </row>
    <row r="877" spans="1:13" ht="13.5" x14ac:dyDescent="0.25">
      <c r="A877" s="241" t="s">
        <v>908</v>
      </c>
      <c r="B877" s="241" t="s">
        <v>758</v>
      </c>
      <c r="C877" s="241" t="s">
        <v>33</v>
      </c>
      <c r="D877" s="242">
        <v>4591</v>
      </c>
      <c r="E877" s="241" t="s">
        <v>397</v>
      </c>
      <c r="F877" s="241" t="s">
        <v>370</v>
      </c>
      <c r="G877" s="241" t="s">
        <v>47</v>
      </c>
      <c r="H877" s="241" t="s">
        <v>48</v>
      </c>
      <c r="I877" s="241" t="s">
        <v>55</v>
      </c>
      <c r="J877" s="241" t="s">
        <v>403</v>
      </c>
      <c r="K877" s="241" t="s">
        <v>208</v>
      </c>
      <c r="L877" s="241" t="s">
        <v>43</v>
      </c>
      <c r="M877" s="243">
        <v>1956.3</v>
      </c>
    </row>
    <row r="878" spans="1:13" ht="13.5" x14ac:dyDescent="0.25">
      <c r="A878" s="241" t="s">
        <v>900</v>
      </c>
      <c r="B878" s="241" t="s">
        <v>742</v>
      </c>
      <c r="C878" s="241" t="s">
        <v>33</v>
      </c>
      <c r="D878" s="242">
        <v>4591</v>
      </c>
      <c r="E878" s="241" t="s">
        <v>397</v>
      </c>
      <c r="F878" s="241" t="s">
        <v>370</v>
      </c>
      <c r="G878" s="241" t="s">
        <v>47</v>
      </c>
      <c r="H878" s="241" t="s">
        <v>48</v>
      </c>
      <c r="I878" s="241" t="s">
        <v>55</v>
      </c>
      <c r="J878" s="241" t="s">
        <v>403</v>
      </c>
      <c r="K878" s="241" t="s">
        <v>222</v>
      </c>
      <c r="L878" s="241" t="s">
        <v>43</v>
      </c>
      <c r="M878" s="243">
        <v>1043.3</v>
      </c>
    </row>
    <row r="879" spans="1:13" ht="13.5" x14ac:dyDescent="0.25">
      <c r="A879" s="241" t="s">
        <v>904</v>
      </c>
      <c r="B879" s="241" t="s">
        <v>750</v>
      </c>
      <c r="C879" s="241" t="s">
        <v>33</v>
      </c>
      <c r="D879" s="242">
        <v>4591</v>
      </c>
      <c r="E879" s="241" t="s">
        <v>397</v>
      </c>
      <c r="F879" s="241" t="s">
        <v>370</v>
      </c>
      <c r="G879" s="241" t="s">
        <v>47</v>
      </c>
      <c r="H879" s="241" t="s">
        <v>48</v>
      </c>
      <c r="I879" s="241" t="s">
        <v>55</v>
      </c>
      <c r="J879" s="241" t="s">
        <v>403</v>
      </c>
      <c r="K879" s="241" t="s">
        <v>210</v>
      </c>
      <c r="L879" s="241" t="s">
        <v>41</v>
      </c>
      <c r="M879" s="243">
        <v>260.8</v>
      </c>
    </row>
    <row r="880" spans="1:13" ht="13.5" x14ac:dyDescent="0.25">
      <c r="A880" s="241" t="s">
        <v>902</v>
      </c>
      <c r="B880" s="241" t="s">
        <v>746</v>
      </c>
      <c r="C880" s="241" t="s">
        <v>33</v>
      </c>
      <c r="D880" s="242">
        <v>4591</v>
      </c>
      <c r="E880" s="241" t="s">
        <v>397</v>
      </c>
      <c r="F880" s="241" t="s">
        <v>370</v>
      </c>
      <c r="G880" s="241" t="s">
        <v>47</v>
      </c>
      <c r="H880" s="241" t="s">
        <v>48</v>
      </c>
      <c r="I880" s="241" t="s">
        <v>55</v>
      </c>
      <c r="J880" s="241" t="s">
        <v>403</v>
      </c>
      <c r="K880" s="241" t="s">
        <v>15</v>
      </c>
      <c r="L880" s="241" t="s">
        <v>41</v>
      </c>
      <c r="M880" s="243">
        <v>182.6</v>
      </c>
    </row>
    <row r="881" spans="1:13" ht="13.5" x14ac:dyDescent="0.25">
      <c r="A881" s="241" t="s">
        <v>899</v>
      </c>
      <c r="B881" s="241" t="s">
        <v>740</v>
      </c>
      <c r="C881" s="241" t="s">
        <v>33</v>
      </c>
      <c r="D881" s="242">
        <v>4591</v>
      </c>
      <c r="E881" s="241" t="s">
        <v>397</v>
      </c>
      <c r="F881" s="241" t="s">
        <v>370</v>
      </c>
      <c r="G881" s="241" t="s">
        <v>47</v>
      </c>
      <c r="H881" s="241" t="s">
        <v>48</v>
      </c>
      <c r="I881" s="241" t="s">
        <v>55</v>
      </c>
      <c r="J881" s="241" t="s">
        <v>403</v>
      </c>
      <c r="K881" s="241" t="s">
        <v>209</v>
      </c>
      <c r="L881" s="241" t="s">
        <v>41</v>
      </c>
      <c r="M881" s="243">
        <v>782.5</v>
      </c>
    </row>
    <row r="882" spans="1:13" ht="13.5" x14ac:dyDescent="0.25">
      <c r="A882" s="241" t="s">
        <v>905</v>
      </c>
      <c r="B882" s="241" t="s">
        <v>752</v>
      </c>
      <c r="C882" s="241" t="s">
        <v>33</v>
      </c>
      <c r="D882" s="242">
        <v>4591</v>
      </c>
      <c r="E882" s="241" t="s">
        <v>397</v>
      </c>
      <c r="F882" s="241" t="s">
        <v>370</v>
      </c>
      <c r="G882" s="241" t="s">
        <v>47</v>
      </c>
      <c r="H882" s="241" t="s">
        <v>48</v>
      </c>
      <c r="I882" s="241" t="s">
        <v>55</v>
      </c>
      <c r="J882" s="241" t="s">
        <v>403</v>
      </c>
      <c r="K882" s="241" t="s">
        <v>208</v>
      </c>
      <c r="L882" s="241" t="s">
        <v>41</v>
      </c>
      <c r="M882" s="243">
        <v>1304.2</v>
      </c>
    </row>
    <row r="883" spans="1:13" ht="13.5" x14ac:dyDescent="0.25">
      <c r="A883" s="241" t="s">
        <v>907</v>
      </c>
      <c r="B883" s="241" t="s">
        <v>756</v>
      </c>
      <c r="C883" s="241" t="s">
        <v>33</v>
      </c>
      <c r="D883" s="242">
        <v>4591</v>
      </c>
      <c r="E883" s="241" t="s">
        <v>397</v>
      </c>
      <c r="F883" s="241" t="s">
        <v>370</v>
      </c>
      <c r="G883" s="241" t="s">
        <v>47</v>
      </c>
      <c r="H883" s="241" t="s">
        <v>48</v>
      </c>
      <c r="I883" s="241" t="s">
        <v>55</v>
      </c>
      <c r="J883" s="241" t="s">
        <v>403</v>
      </c>
      <c r="K883" s="241" t="s">
        <v>222</v>
      </c>
      <c r="L883" s="241" t="s">
        <v>41</v>
      </c>
      <c r="M883" s="243">
        <v>652.1</v>
      </c>
    </row>
    <row r="884" spans="1:13" ht="13.5" x14ac:dyDescent="0.25">
      <c r="A884" s="241" t="s">
        <v>933</v>
      </c>
      <c r="B884" s="241" t="s">
        <v>748</v>
      </c>
      <c r="C884" s="241" t="s">
        <v>33</v>
      </c>
      <c r="D884" s="242">
        <v>4591</v>
      </c>
      <c r="E884" s="241" t="s">
        <v>397</v>
      </c>
      <c r="F884" s="241" t="s">
        <v>370</v>
      </c>
      <c r="G884" s="241" t="s">
        <v>47</v>
      </c>
      <c r="H884" s="241" t="s">
        <v>48</v>
      </c>
      <c r="I884" s="241" t="s">
        <v>57</v>
      </c>
      <c r="J884" s="241" t="s">
        <v>404</v>
      </c>
      <c r="K884" s="241" t="s">
        <v>210</v>
      </c>
      <c r="L884" s="241" t="s">
        <v>43</v>
      </c>
      <c r="M884" s="243">
        <v>379.3</v>
      </c>
    </row>
    <row r="885" spans="1:13" ht="13.5" x14ac:dyDescent="0.25">
      <c r="A885" s="241" t="s">
        <v>931</v>
      </c>
      <c r="B885" s="241" t="s">
        <v>744</v>
      </c>
      <c r="C885" s="241" t="s">
        <v>33</v>
      </c>
      <c r="D885" s="242">
        <v>4591</v>
      </c>
      <c r="E885" s="241" t="s">
        <v>397</v>
      </c>
      <c r="F885" s="241" t="s">
        <v>370</v>
      </c>
      <c r="G885" s="241" t="s">
        <v>47</v>
      </c>
      <c r="H885" s="241" t="s">
        <v>48</v>
      </c>
      <c r="I885" s="241" t="s">
        <v>57</v>
      </c>
      <c r="J885" s="241" t="s">
        <v>404</v>
      </c>
      <c r="K885" s="241" t="s">
        <v>15</v>
      </c>
      <c r="L885" s="241" t="s">
        <v>43</v>
      </c>
      <c r="M885" s="243">
        <v>265.5</v>
      </c>
    </row>
    <row r="886" spans="1:13" ht="13.5" x14ac:dyDescent="0.25">
      <c r="A886" s="241" t="s">
        <v>936</v>
      </c>
      <c r="B886" s="241" t="s">
        <v>754</v>
      </c>
      <c r="C886" s="241" t="s">
        <v>33</v>
      </c>
      <c r="D886" s="242">
        <v>4591</v>
      </c>
      <c r="E886" s="241" t="s">
        <v>397</v>
      </c>
      <c r="F886" s="241" t="s">
        <v>370</v>
      </c>
      <c r="G886" s="241" t="s">
        <v>47</v>
      </c>
      <c r="H886" s="241" t="s">
        <v>48</v>
      </c>
      <c r="I886" s="241" t="s">
        <v>57</v>
      </c>
      <c r="J886" s="241" t="s">
        <v>404</v>
      </c>
      <c r="K886" s="241" t="s">
        <v>209</v>
      </c>
      <c r="L886" s="241" t="s">
        <v>43</v>
      </c>
      <c r="M886" s="243">
        <v>1185.3</v>
      </c>
    </row>
    <row r="887" spans="1:13" ht="13.5" x14ac:dyDescent="0.25">
      <c r="A887" s="241" t="s">
        <v>938</v>
      </c>
      <c r="B887" s="241" t="s">
        <v>758</v>
      </c>
      <c r="C887" s="241" t="s">
        <v>33</v>
      </c>
      <c r="D887" s="242">
        <v>4591</v>
      </c>
      <c r="E887" s="241" t="s">
        <v>397</v>
      </c>
      <c r="F887" s="241" t="s">
        <v>370</v>
      </c>
      <c r="G887" s="241" t="s">
        <v>47</v>
      </c>
      <c r="H887" s="241" t="s">
        <v>48</v>
      </c>
      <c r="I887" s="241" t="s">
        <v>57</v>
      </c>
      <c r="J887" s="241" t="s">
        <v>404</v>
      </c>
      <c r="K887" s="241" t="s">
        <v>208</v>
      </c>
      <c r="L887" s="241" t="s">
        <v>43</v>
      </c>
      <c r="M887" s="243">
        <v>1777.9</v>
      </c>
    </row>
    <row r="888" spans="1:13" ht="13.5" x14ac:dyDescent="0.25">
      <c r="A888" s="241" t="s">
        <v>930</v>
      </c>
      <c r="B888" s="241" t="s">
        <v>742</v>
      </c>
      <c r="C888" s="241" t="s">
        <v>33</v>
      </c>
      <c r="D888" s="242">
        <v>4591</v>
      </c>
      <c r="E888" s="241" t="s">
        <v>397</v>
      </c>
      <c r="F888" s="241" t="s">
        <v>370</v>
      </c>
      <c r="G888" s="241" t="s">
        <v>47</v>
      </c>
      <c r="H888" s="241" t="s">
        <v>48</v>
      </c>
      <c r="I888" s="241" t="s">
        <v>57</v>
      </c>
      <c r="J888" s="241" t="s">
        <v>404</v>
      </c>
      <c r="K888" s="241" t="s">
        <v>222</v>
      </c>
      <c r="L888" s="241" t="s">
        <v>43</v>
      </c>
      <c r="M888" s="243">
        <v>948.2</v>
      </c>
    </row>
    <row r="889" spans="1:13" ht="13.5" x14ac:dyDescent="0.25">
      <c r="A889" s="241" t="s">
        <v>934</v>
      </c>
      <c r="B889" s="241" t="s">
        <v>750</v>
      </c>
      <c r="C889" s="241" t="s">
        <v>33</v>
      </c>
      <c r="D889" s="242">
        <v>4591</v>
      </c>
      <c r="E889" s="241" t="s">
        <v>397</v>
      </c>
      <c r="F889" s="241" t="s">
        <v>370</v>
      </c>
      <c r="G889" s="241" t="s">
        <v>47</v>
      </c>
      <c r="H889" s="241" t="s">
        <v>48</v>
      </c>
      <c r="I889" s="241" t="s">
        <v>57</v>
      </c>
      <c r="J889" s="241" t="s">
        <v>404</v>
      </c>
      <c r="K889" s="241" t="s">
        <v>210</v>
      </c>
      <c r="L889" s="241" t="s">
        <v>41</v>
      </c>
      <c r="M889" s="243">
        <v>237.1</v>
      </c>
    </row>
    <row r="890" spans="1:13" ht="13.5" x14ac:dyDescent="0.25">
      <c r="A890" s="241" t="s">
        <v>932</v>
      </c>
      <c r="B890" s="241" t="s">
        <v>746</v>
      </c>
      <c r="C890" s="241" t="s">
        <v>33</v>
      </c>
      <c r="D890" s="242">
        <v>4591</v>
      </c>
      <c r="E890" s="241" t="s">
        <v>397</v>
      </c>
      <c r="F890" s="241" t="s">
        <v>370</v>
      </c>
      <c r="G890" s="241" t="s">
        <v>47</v>
      </c>
      <c r="H890" s="241" t="s">
        <v>48</v>
      </c>
      <c r="I890" s="241" t="s">
        <v>57</v>
      </c>
      <c r="J890" s="241" t="s">
        <v>404</v>
      </c>
      <c r="K890" s="241" t="s">
        <v>15</v>
      </c>
      <c r="L890" s="241" t="s">
        <v>41</v>
      </c>
      <c r="M890" s="243">
        <v>165.9</v>
      </c>
    </row>
    <row r="891" spans="1:13" ht="13.5" x14ac:dyDescent="0.25">
      <c r="A891" s="241" t="s">
        <v>929</v>
      </c>
      <c r="B891" s="241" t="s">
        <v>740</v>
      </c>
      <c r="C891" s="241" t="s">
        <v>33</v>
      </c>
      <c r="D891" s="242">
        <v>4591</v>
      </c>
      <c r="E891" s="241" t="s">
        <v>397</v>
      </c>
      <c r="F891" s="241" t="s">
        <v>370</v>
      </c>
      <c r="G891" s="241" t="s">
        <v>47</v>
      </c>
      <c r="H891" s="241" t="s">
        <v>48</v>
      </c>
      <c r="I891" s="241" t="s">
        <v>57</v>
      </c>
      <c r="J891" s="241" t="s">
        <v>404</v>
      </c>
      <c r="K891" s="241" t="s">
        <v>209</v>
      </c>
      <c r="L891" s="241" t="s">
        <v>41</v>
      </c>
      <c r="M891" s="243">
        <v>711.2</v>
      </c>
    </row>
    <row r="892" spans="1:13" ht="13.5" x14ac:dyDescent="0.25">
      <c r="A892" s="241" t="s">
        <v>935</v>
      </c>
      <c r="B892" s="241" t="s">
        <v>752</v>
      </c>
      <c r="C892" s="241" t="s">
        <v>33</v>
      </c>
      <c r="D892" s="242">
        <v>4591</v>
      </c>
      <c r="E892" s="241" t="s">
        <v>397</v>
      </c>
      <c r="F892" s="241" t="s">
        <v>370</v>
      </c>
      <c r="G892" s="241" t="s">
        <v>47</v>
      </c>
      <c r="H892" s="241" t="s">
        <v>48</v>
      </c>
      <c r="I892" s="241" t="s">
        <v>57</v>
      </c>
      <c r="J892" s="241" t="s">
        <v>404</v>
      </c>
      <c r="K892" s="241" t="s">
        <v>208</v>
      </c>
      <c r="L892" s="241" t="s">
        <v>41</v>
      </c>
      <c r="M892" s="243">
        <v>1185.3</v>
      </c>
    </row>
    <row r="893" spans="1:13" ht="13.5" x14ac:dyDescent="0.25">
      <c r="A893" s="241" t="s">
        <v>937</v>
      </c>
      <c r="B893" s="241" t="s">
        <v>756</v>
      </c>
      <c r="C893" s="241" t="s">
        <v>33</v>
      </c>
      <c r="D893" s="242">
        <v>4591</v>
      </c>
      <c r="E893" s="241" t="s">
        <v>397</v>
      </c>
      <c r="F893" s="241" t="s">
        <v>370</v>
      </c>
      <c r="G893" s="241" t="s">
        <v>47</v>
      </c>
      <c r="H893" s="241" t="s">
        <v>48</v>
      </c>
      <c r="I893" s="241" t="s">
        <v>57</v>
      </c>
      <c r="J893" s="241" t="s">
        <v>404</v>
      </c>
      <c r="K893" s="241" t="s">
        <v>222</v>
      </c>
      <c r="L893" s="241" t="s">
        <v>41</v>
      </c>
      <c r="M893" s="243">
        <v>592.6</v>
      </c>
    </row>
    <row r="894" spans="1:13" ht="13.5" x14ac:dyDescent="0.25">
      <c r="A894" s="241" t="s">
        <v>963</v>
      </c>
      <c r="B894" s="241" t="s">
        <v>748</v>
      </c>
      <c r="C894" s="241" t="s">
        <v>33</v>
      </c>
      <c r="D894" s="242">
        <v>4591</v>
      </c>
      <c r="E894" s="241" t="s">
        <v>397</v>
      </c>
      <c r="F894" s="241" t="s">
        <v>370</v>
      </c>
      <c r="G894" s="241" t="s">
        <v>47</v>
      </c>
      <c r="H894" s="241" t="s">
        <v>48</v>
      </c>
      <c r="I894" s="241" t="s">
        <v>231</v>
      </c>
      <c r="J894" s="241" t="s">
        <v>405</v>
      </c>
      <c r="K894" s="241" t="s">
        <v>210</v>
      </c>
      <c r="L894" s="241" t="s">
        <v>43</v>
      </c>
      <c r="M894" s="243">
        <v>340.5</v>
      </c>
    </row>
    <row r="895" spans="1:13" ht="13.5" x14ac:dyDescent="0.25">
      <c r="A895" s="241" t="s">
        <v>961</v>
      </c>
      <c r="B895" s="241" t="s">
        <v>744</v>
      </c>
      <c r="C895" s="241" t="s">
        <v>33</v>
      </c>
      <c r="D895" s="242">
        <v>4591</v>
      </c>
      <c r="E895" s="241" t="s">
        <v>397</v>
      </c>
      <c r="F895" s="241" t="s">
        <v>370</v>
      </c>
      <c r="G895" s="241" t="s">
        <v>47</v>
      </c>
      <c r="H895" s="241" t="s">
        <v>48</v>
      </c>
      <c r="I895" s="241" t="s">
        <v>231</v>
      </c>
      <c r="J895" s="241" t="s">
        <v>405</v>
      </c>
      <c r="K895" s="241" t="s">
        <v>15</v>
      </c>
      <c r="L895" s="241" t="s">
        <v>43</v>
      </c>
      <c r="M895" s="243">
        <v>238.4</v>
      </c>
    </row>
    <row r="896" spans="1:13" ht="13.5" x14ac:dyDescent="0.25">
      <c r="A896" s="241" t="s">
        <v>966</v>
      </c>
      <c r="B896" s="241" t="s">
        <v>754</v>
      </c>
      <c r="C896" s="241" t="s">
        <v>33</v>
      </c>
      <c r="D896" s="242">
        <v>4591</v>
      </c>
      <c r="E896" s="241" t="s">
        <v>397</v>
      </c>
      <c r="F896" s="241" t="s">
        <v>370</v>
      </c>
      <c r="G896" s="241" t="s">
        <v>47</v>
      </c>
      <c r="H896" s="241" t="s">
        <v>48</v>
      </c>
      <c r="I896" s="241" t="s">
        <v>231</v>
      </c>
      <c r="J896" s="241" t="s">
        <v>405</v>
      </c>
      <c r="K896" s="241" t="s">
        <v>209</v>
      </c>
      <c r="L896" s="241" t="s">
        <v>43</v>
      </c>
      <c r="M896" s="243">
        <v>1064.2</v>
      </c>
    </row>
    <row r="897" spans="1:13" ht="13.5" x14ac:dyDescent="0.25">
      <c r="A897" s="241" t="s">
        <v>968</v>
      </c>
      <c r="B897" s="241" t="s">
        <v>758</v>
      </c>
      <c r="C897" s="241" t="s">
        <v>33</v>
      </c>
      <c r="D897" s="242">
        <v>4591</v>
      </c>
      <c r="E897" s="241" t="s">
        <v>397</v>
      </c>
      <c r="F897" s="241" t="s">
        <v>370</v>
      </c>
      <c r="G897" s="241" t="s">
        <v>47</v>
      </c>
      <c r="H897" s="241" t="s">
        <v>48</v>
      </c>
      <c r="I897" s="241" t="s">
        <v>231</v>
      </c>
      <c r="J897" s="241" t="s">
        <v>405</v>
      </c>
      <c r="K897" s="241" t="s">
        <v>208</v>
      </c>
      <c r="L897" s="241" t="s">
        <v>43</v>
      </c>
      <c r="M897" s="243">
        <v>1596.3</v>
      </c>
    </row>
    <row r="898" spans="1:13" ht="13.5" x14ac:dyDescent="0.25">
      <c r="A898" s="241" t="s">
        <v>960</v>
      </c>
      <c r="B898" s="241" t="s">
        <v>742</v>
      </c>
      <c r="C898" s="241" t="s">
        <v>33</v>
      </c>
      <c r="D898" s="242">
        <v>4591</v>
      </c>
      <c r="E898" s="241" t="s">
        <v>397</v>
      </c>
      <c r="F898" s="241" t="s">
        <v>370</v>
      </c>
      <c r="G898" s="241" t="s">
        <v>47</v>
      </c>
      <c r="H898" s="241" t="s">
        <v>48</v>
      </c>
      <c r="I898" s="241" t="s">
        <v>231</v>
      </c>
      <c r="J898" s="241" t="s">
        <v>405</v>
      </c>
      <c r="K898" s="241" t="s">
        <v>222</v>
      </c>
      <c r="L898" s="241" t="s">
        <v>43</v>
      </c>
      <c r="M898" s="243">
        <v>851.4</v>
      </c>
    </row>
    <row r="899" spans="1:13" ht="13.5" x14ac:dyDescent="0.25">
      <c r="A899" s="241" t="s">
        <v>964</v>
      </c>
      <c r="B899" s="241" t="s">
        <v>750</v>
      </c>
      <c r="C899" s="241" t="s">
        <v>33</v>
      </c>
      <c r="D899" s="242">
        <v>4591</v>
      </c>
      <c r="E899" s="241" t="s">
        <v>397</v>
      </c>
      <c r="F899" s="241" t="s">
        <v>370</v>
      </c>
      <c r="G899" s="241" t="s">
        <v>47</v>
      </c>
      <c r="H899" s="241" t="s">
        <v>48</v>
      </c>
      <c r="I899" s="241" t="s">
        <v>231</v>
      </c>
      <c r="J899" s="241" t="s">
        <v>405</v>
      </c>
      <c r="K899" s="241" t="s">
        <v>210</v>
      </c>
      <c r="L899" s="241" t="s">
        <v>41</v>
      </c>
      <c r="M899" s="243">
        <v>212.8</v>
      </c>
    </row>
    <row r="900" spans="1:13" ht="13.5" x14ac:dyDescent="0.25">
      <c r="A900" s="241" t="s">
        <v>962</v>
      </c>
      <c r="B900" s="241" t="s">
        <v>746</v>
      </c>
      <c r="C900" s="241" t="s">
        <v>33</v>
      </c>
      <c r="D900" s="242">
        <v>4591</v>
      </c>
      <c r="E900" s="241" t="s">
        <v>397</v>
      </c>
      <c r="F900" s="241" t="s">
        <v>370</v>
      </c>
      <c r="G900" s="241" t="s">
        <v>47</v>
      </c>
      <c r="H900" s="241" t="s">
        <v>48</v>
      </c>
      <c r="I900" s="241" t="s">
        <v>231</v>
      </c>
      <c r="J900" s="241" t="s">
        <v>405</v>
      </c>
      <c r="K900" s="241" t="s">
        <v>15</v>
      </c>
      <c r="L900" s="241" t="s">
        <v>41</v>
      </c>
      <c r="M900" s="243">
        <v>149</v>
      </c>
    </row>
    <row r="901" spans="1:13" ht="13.5" x14ac:dyDescent="0.25">
      <c r="A901" s="241" t="s">
        <v>959</v>
      </c>
      <c r="B901" s="241" t="s">
        <v>740</v>
      </c>
      <c r="C901" s="241" t="s">
        <v>33</v>
      </c>
      <c r="D901" s="242">
        <v>4591</v>
      </c>
      <c r="E901" s="241" t="s">
        <v>397</v>
      </c>
      <c r="F901" s="241" t="s">
        <v>370</v>
      </c>
      <c r="G901" s="241" t="s">
        <v>47</v>
      </c>
      <c r="H901" s="241" t="s">
        <v>48</v>
      </c>
      <c r="I901" s="241" t="s">
        <v>231</v>
      </c>
      <c r="J901" s="241" t="s">
        <v>405</v>
      </c>
      <c r="K901" s="241" t="s">
        <v>209</v>
      </c>
      <c r="L901" s="241" t="s">
        <v>41</v>
      </c>
      <c r="M901" s="243">
        <v>638.5</v>
      </c>
    </row>
    <row r="902" spans="1:13" ht="13.5" x14ac:dyDescent="0.25">
      <c r="A902" s="241" t="s">
        <v>965</v>
      </c>
      <c r="B902" s="241" t="s">
        <v>752</v>
      </c>
      <c r="C902" s="241" t="s">
        <v>33</v>
      </c>
      <c r="D902" s="242">
        <v>4591</v>
      </c>
      <c r="E902" s="241" t="s">
        <v>397</v>
      </c>
      <c r="F902" s="241" t="s">
        <v>370</v>
      </c>
      <c r="G902" s="241" t="s">
        <v>47</v>
      </c>
      <c r="H902" s="241" t="s">
        <v>48</v>
      </c>
      <c r="I902" s="241" t="s">
        <v>231</v>
      </c>
      <c r="J902" s="241" t="s">
        <v>405</v>
      </c>
      <c r="K902" s="241" t="s">
        <v>208</v>
      </c>
      <c r="L902" s="241" t="s">
        <v>41</v>
      </c>
      <c r="M902" s="243">
        <v>1064.2</v>
      </c>
    </row>
    <row r="903" spans="1:13" ht="13.5" x14ac:dyDescent="0.25">
      <c r="A903" s="241" t="s">
        <v>967</v>
      </c>
      <c r="B903" s="241" t="s">
        <v>756</v>
      </c>
      <c r="C903" s="241" t="s">
        <v>33</v>
      </c>
      <c r="D903" s="242">
        <v>4591</v>
      </c>
      <c r="E903" s="241" t="s">
        <v>397</v>
      </c>
      <c r="F903" s="241" t="s">
        <v>370</v>
      </c>
      <c r="G903" s="241" t="s">
        <v>47</v>
      </c>
      <c r="H903" s="241" t="s">
        <v>48</v>
      </c>
      <c r="I903" s="241" t="s">
        <v>231</v>
      </c>
      <c r="J903" s="241" t="s">
        <v>405</v>
      </c>
      <c r="K903" s="241" t="s">
        <v>222</v>
      </c>
      <c r="L903" s="241" t="s">
        <v>41</v>
      </c>
      <c r="M903" s="243">
        <v>532.1</v>
      </c>
    </row>
    <row r="904" spans="1:13" ht="13.5" x14ac:dyDescent="0.25">
      <c r="A904" s="241" t="s">
        <v>1503</v>
      </c>
      <c r="B904" s="241" t="s">
        <v>1504</v>
      </c>
      <c r="C904" s="241" t="s">
        <v>33</v>
      </c>
      <c r="D904" s="242">
        <v>4582</v>
      </c>
      <c r="E904" s="241" t="s">
        <v>1490</v>
      </c>
      <c r="F904" s="241" t="s">
        <v>315</v>
      </c>
      <c r="G904" s="241" t="s">
        <v>316</v>
      </c>
      <c r="H904" s="241" t="s">
        <v>48</v>
      </c>
      <c r="I904" s="241" t="s">
        <v>49</v>
      </c>
      <c r="J904" s="241" t="s">
        <v>317</v>
      </c>
      <c r="K904" s="241" t="s">
        <v>210</v>
      </c>
      <c r="L904" s="241" t="s">
        <v>43</v>
      </c>
      <c r="M904" s="243">
        <v>475.8</v>
      </c>
    </row>
    <row r="905" spans="1:13" ht="13.5" x14ac:dyDescent="0.25">
      <c r="A905" s="241" t="s">
        <v>1507</v>
      </c>
      <c r="B905" s="241" t="s">
        <v>1508</v>
      </c>
      <c r="C905" s="241" t="s">
        <v>33</v>
      </c>
      <c r="D905" s="242">
        <v>4582</v>
      </c>
      <c r="E905" s="241" t="s">
        <v>1490</v>
      </c>
      <c r="F905" s="241" t="s">
        <v>315</v>
      </c>
      <c r="G905" s="241" t="s">
        <v>316</v>
      </c>
      <c r="H905" s="241" t="s">
        <v>48</v>
      </c>
      <c r="I905" s="241" t="s">
        <v>49</v>
      </c>
      <c r="J905" s="241" t="s">
        <v>317</v>
      </c>
      <c r="K905" s="241" t="s">
        <v>15</v>
      </c>
      <c r="L905" s="241" t="s">
        <v>43</v>
      </c>
      <c r="M905" s="243">
        <v>333.1</v>
      </c>
    </row>
    <row r="906" spans="1:13" ht="13.5" x14ac:dyDescent="0.25">
      <c r="A906" s="241" t="s">
        <v>1497</v>
      </c>
      <c r="B906" s="241" t="s">
        <v>1498</v>
      </c>
      <c r="C906" s="241" t="s">
        <v>33</v>
      </c>
      <c r="D906" s="242">
        <v>4582</v>
      </c>
      <c r="E906" s="241" t="s">
        <v>1490</v>
      </c>
      <c r="F906" s="241" t="s">
        <v>315</v>
      </c>
      <c r="G906" s="241" t="s">
        <v>316</v>
      </c>
      <c r="H906" s="241" t="s">
        <v>48</v>
      </c>
      <c r="I906" s="241" t="s">
        <v>49</v>
      </c>
      <c r="J906" s="241" t="s">
        <v>317</v>
      </c>
      <c r="K906" s="241" t="s">
        <v>209</v>
      </c>
      <c r="L906" s="241" t="s">
        <v>43</v>
      </c>
      <c r="M906" s="243">
        <v>1487</v>
      </c>
    </row>
    <row r="907" spans="1:13" ht="13.5" x14ac:dyDescent="0.25">
      <c r="A907" s="241" t="s">
        <v>1493</v>
      </c>
      <c r="B907" s="241" t="s">
        <v>1494</v>
      </c>
      <c r="C907" s="241" t="s">
        <v>33</v>
      </c>
      <c r="D907" s="242">
        <v>4582</v>
      </c>
      <c r="E907" s="241" t="s">
        <v>1490</v>
      </c>
      <c r="F907" s="241" t="s">
        <v>315</v>
      </c>
      <c r="G907" s="241" t="s">
        <v>316</v>
      </c>
      <c r="H907" s="241" t="s">
        <v>48</v>
      </c>
      <c r="I907" s="241" t="s">
        <v>49</v>
      </c>
      <c r="J907" s="241" t="s">
        <v>317</v>
      </c>
      <c r="K907" s="241" t="s">
        <v>208</v>
      </c>
      <c r="L907" s="241" t="s">
        <v>43</v>
      </c>
      <c r="M907" s="243">
        <v>2230.5</v>
      </c>
    </row>
    <row r="908" spans="1:13" ht="13.5" x14ac:dyDescent="0.25">
      <c r="A908" s="241" t="s">
        <v>1499</v>
      </c>
      <c r="B908" s="241" t="s">
        <v>1500</v>
      </c>
      <c r="C908" s="241" t="s">
        <v>33</v>
      </c>
      <c r="D908" s="242">
        <v>4582</v>
      </c>
      <c r="E908" s="241" t="s">
        <v>1490</v>
      </c>
      <c r="F908" s="241" t="s">
        <v>315</v>
      </c>
      <c r="G908" s="241" t="s">
        <v>316</v>
      </c>
      <c r="H908" s="241" t="s">
        <v>48</v>
      </c>
      <c r="I908" s="241" t="s">
        <v>49</v>
      </c>
      <c r="J908" s="241" t="s">
        <v>317</v>
      </c>
      <c r="K908" s="241" t="s">
        <v>222</v>
      </c>
      <c r="L908" s="241" t="s">
        <v>43</v>
      </c>
      <c r="M908" s="243">
        <v>1189.5999999999999</v>
      </c>
    </row>
    <row r="909" spans="1:13" ht="13.5" x14ac:dyDescent="0.25">
      <c r="A909" s="241" t="s">
        <v>1501</v>
      </c>
      <c r="B909" s="241" t="s">
        <v>1502</v>
      </c>
      <c r="C909" s="241" t="s">
        <v>33</v>
      </c>
      <c r="D909" s="242">
        <v>4582</v>
      </c>
      <c r="E909" s="241" t="s">
        <v>1490</v>
      </c>
      <c r="F909" s="241" t="s">
        <v>315</v>
      </c>
      <c r="G909" s="241" t="s">
        <v>316</v>
      </c>
      <c r="H909" s="241" t="s">
        <v>48</v>
      </c>
      <c r="I909" s="241" t="s">
        <v>49</v>
      </c>
      <c r="J909" s="241" t="s">
        <v>317</v>
      </c>
      <c r="K909" s="241" t="s">
        <v>210</v>
      </c>
      <c r="L909" s="241" t="s">
        <v>41</v>
      </c>
      <c r="M909" s="243">
        <v>297.39999999999998</v>
      </c>
    </row>
    <row r="910" spans="1:13" ht="13.5" x14ac:dyDescent="0.25">
      <c r="A910" s="241" t="s">
        <v>1505</v>
      </c>
      <c r="B910" s="241" t="s">
        <v>1506</v>
      </c>
      <c r="C910" s="241" t="s">
        <v>33</v>
      </c>
      <c r="D910" s="242">
        <v>4582</v>
      </c>
      <c r="E910" s="241" t="s">
        <v>1490</v>
      </c>
      <c r="F910" s="241" t="s">
        <v>315</v>
      </c>
      <c r="G910" s="241" t="s">
        <v>316</v>
      </c>
      <c r="H910" s="241" t="s">
        <v>48</v>
      </c>
      <c r="I910" s="241" t="s">
        <v>49</v>
      </c>
      <c r="J910" s="241" t="s">
        <v>317</v>
      </c>
      <c r="K910" s="241" t="s">
        <v>15</v>
      </c>
      <c r="L910" s="241" t="s">
        <v>41</v>
      </c>
      <c r="M910" s="243">
        <v>208.2</v>
      </c>
    </row>
    <row r="911" spans="1:13" ht="13.5" x14ac:dyDescent="0.25">
      <c r="A911" s="241" t="s">
        <v>1495</v>
      </c>
      <c r="B911" s="241" t="s">
        <v>1496</v>
      </c>
      <c r="C911" s="241" t="s">
        <v>33</v>
      </c>
      <c r="D911" s="242">
        <v>4582</v>
      </c>
      <c r="E911" s="241" t="s">
        <v>1490</v>
      </c>
      <c r="F911" s="241" t="s">
        <v>315</v>
      </c>
      <c r="G911" s="241" t="s">
        <v>316</v>
      </c>
      <c r="H911" s="241" t="s">
        <v>48</v>
      </c>
      <c r="I911" s="241" t="s">
        <v>49</v>
      </c>
      <c r="J911" s="241" t="s">
        <v>317</v>
      </c>
      <c r="K911" s="241" t="s">
        <v>209</v>
      </c>
      <c r="L911" s="241" t="s">
        <v>41</v>
      </c>
      <c r="M911" s="243">
        <v>892.2</v>
      </c>
    </row>
    <row r="912" spans="1:13" ht="13.5" x14ac:dyDescent="0.25">
      <c r="A912" s="241" t="s">
        <v>1491</v>
      </c>
      <c r="B912" s="241" t="s">
        <v>1492</v>
      </c>
      <c r="C912" s="241" t="s">
        <v>33</v>
      </c>
      <c r="D912" s="242">
        <v>4582</v>
      </c>
      <c r="E912" s="241" t="s">
        <v>1490</v>
      </c>
      <c r="F912" s="241" t="s">
        <v>315</v>
      </c>
      <c r="G912" s="241" t="s">
        <v>316</v>
      </c>
      <c r="H912" s="241" t="s">
        <v>48</v>
      </c>
      <c r="I912" s="241" t="s">
        <v>49</v>
      </c>
      <c r="J912" s="241" t="s">
        <v>317</v>
      </c>
      <c r="K912" s="241" t="s">
        <v>208</v>
      </c>
      <c r="L912" s="241" t="s">
        <v>41</v>
      </c>
      <c r="M912" s="243">
        <v>1487</v>
      </c>
    </row>
    <row r="913" spans="1:13" ht="13.5" x14ac:dyDescent="0.25">
      <c r="A913" s="241" t="s">
        <v>1488</v>
      </c>
      <c r="B913" s="241" t="s">
        <v>1489</v>
      </c>
      <c r="C913" s="241" t="s">
        <v>33</v>
      </c>
      <c r="D913" s="242">
        <v>4582</v>
      </c>
      <c r="E913" s="241" t="s">
        <v>1490</v>
      </c>
      <c r="F913" s="241" t="s">
        <v>315</v>
      </c>
      <c r="G913" s="241" t="s">
        <v>316</v>
      </c>
      <c r="H913" s="241" t="s">
        <v>48</v>
      </c>
      <c r="I913" s="241" t="s">
        <v>49</v>
      </c>
      <c r="J913" s="241" t="s">
        <v>317</v>
      </c>
      <c r="K913" s="241" t="s">
        <v>222</v>
      </c>
      <c r="L913" s="241" t="s">
        <v>41</v>
      </c>
      <c r="M913" s="243">
        <v>743.5</v>
      </c>
    </row>
    <row r="914" spans="1:13" ht="13.5" x14ac:dyDescent="0.25">
      <c r="A914" s="241" t="s">
        <v>1516</v>
      </c>
      <c r="B914" s="241" t="s">
        <v>1504</v>
      </c>
      <c r="C914" s="241" t="s">
        <v>33</v>
      </c>
      <c r="D914" s="242">
        <v>4582</v>
      </c>
      <c r="E914" s="241" t="s">
        <v>1490</v>
      </c>
      <c r="F914" s="241" t="s">
        <v>315</v>
      </c>
      <c r="G914" s="241" t="s">
        <v>316</v>
      </c>
      <c r="H914" s="241" t="s">
        <v>48</v>
      </c>
      <c r="I914" s="241" t="s">
        <v>227</v>
      </c>
      <c r="J914" s="241" t="s">
        <v>318</v>
      </c>
      <c r="K914" s="241" t="s">
        <v>210</v>
      </c>
      <c r="L914" s="241" t="s">
        <v>43</v>
      </c>
      <c r="M914" s="243">
        <v>442.2</v>
      </c>
    </row>
    <row r="915" spans="1:13" ht="13.5" x14ac:dyDescent="0.25">
      <c r="A915" s="241" t="s">
        <v>1518</v>
      </c>
      <c r="B915" s="241" t="s">
        <v>1508</v>
      </c>
      <c r="C915" s="241" t="s">
        <v>33</v>
      </c>
      <c r="D915" s="242">
        <v>4582</v>
      </c>
      <c r="E915" s="241" t="s">
        <v>1490</v>
      </c>
      <c r="F915" s="241" t="s">
        <v>315</v>
      </c>
      <c r="G915" s="241" t="s">
        <v>316</v>
      </c>
      <c r="H915" s="241" t="s">
        <v>48</v>
      </c>
      <c r="I915" s="241" t="s">
        <v>227</v>
      </c>
      <c r="J915" s="241" t="s">
        <v>318</v>
      </c>
      <c r="K915" s="241" t="s">
        <v>15</v>
      </c>
      <c r="L915" s="241" t="s">
        <v>43</v>
      </c>
      <c r="M915" s="243">
        <v>309.5</v>
      </c>
    </row>
    <row r="916" spans="1:13" ht="13.5" x14ac:dyDescent="0.25">
      <c r="A916" s="241" t="s">
        <v>1513</v>
      </c>
      <c r="B916" s="241" t="s">
        <v>1498</v>
      </c>
      <c r="C916" s="241" t="s">
        <v>33</v>
      </c>
      <c r="D916" s="242">
        <v>4582</v>
      </c>
      <c r="E916" s="241" t="s">
        <v>1490</v>
      </c>
      <c r="F916" s="241" t="s">
        <v>315</v>
      </c>
      <c r="G916" s="241" t="s">
        <v>316</v>
      </c>
      <c r="H916" s="241" t="s">
        <v>48</v>
      </c>
      <c r="I916" s="241" t="s">
        <v>227</v>
      </c>
      <c r="J916" s="241" t="s">
        <v>318</v>
      </c>
      <c r="K916" s="241" t="s">
        <v>209</v>
      </c>
      <c r="L916" s="241" t="s">
        <v>43</v>
      </c>
      <c r="M916" s="243">
        <v>1381.7</v>
      </c>
    </row>
    <row r="917" spans="1:13" ht="13.5" x14ac:dyDescent="0.25">
      <c r="A917" s="241" t="s">
        <v>1511</v>
      </c>
      <c r="B917" s="241" t="s">
        <v>1494</v>
      </c>
      <c r="C917" s="241" t="s">
        <v>33</v>
      </c>
      <c r="D917" s="242">
        <v>4582</v>
      </c>
      <c r="E917" s="241" t="s">
        <v>1490</v>
      </c>
      <c r="F917" s="241" t="s">
        <v>315</v>
      </c>
      <c r="G917" s="241" t="s">
        <v>316</v>
      </c>
      <c r="H917" s="241" t="s">
        <v>48</v>
      </c>
      <c r="I917" s="241" t="s">
        <v>227</v>
      </c>
      <c r="J917" s="241" t="s">
        <v>318</v>
      </c>
      <c r="K917" s="241" t="s">
        <v>208</v>
      </c>
      <c r="L917" s="241" t="s">
        <v>43</v>
      </c>
      <c r="M917" s="243">
        <v>2072.6</v>
      </c>
    </row>
    <row r="918" spans="1:13" ht="13.5" x14ac:dyDescent="0.25">
      <c r="A918" s="241" t="s">
        <v>1514</v>
      </c>
      <c r="B918" s="241" t="s">
        <v>1500</v>
      </c>
      <c r="C918" s="241" t="s">
        <v>33</v>
      </c>
      <c r="D918" s="242">
        <v>4582</v>
      </c>
      <c r="E918" s="241" t="s">
        <v>1490</v>
      </c>
      <c r="F918" s="241" t="s">
        <v>315</v>
      </c>
      <c r="G918" s="241" t="s">
        <v>316</v>
      </c>
      <c r="H918" s="241" t="s">
        <v>48</v>
      </c>
      <c r="I918" s="241" t="s">
        <v>227</v>
      </c>
      <c r="J918" s="241" t="s">
        <v>318</v>
      </c>
      <c r="K918" s="241" t="s">
        <v>222</v>
      </c>
      <c r="L918" s="241" t="s">
        <v>43</v>
      </c>
      <c r="M918" s="243">
        <v>1105.4000000000001</v>
      </c>
    </row>
    <row r="919" spans="1:13" ht="13.5" x14ac:dyDescent="0.25">
      <c r="A919" s="241" t="s">
        <v>1515</v>
      </c>
      <c r="B919" s="241" t="s">
        <v>1502</v>
      </c>
      <c r="C919" s="241" t="s">
        <v>33</v>
      </c>
      <c r="D919" s="242">
        <v>4582</v>
      </c>
      <c r="E919" s="241" t="s">
        <v>1490</v>
      </c>
      <c r="F919" s="241" t="s">
        <v>315</v>
      </c>
      <c r="G919" s="241" t="s">
        <v>316</v>
      </c>
      <c r="H919" s="241" t="s">
        <v>48</v>
      </c>
      <c r="I919" s="241" t="s">
        <v>227</v>
      </c>
      <c r="J919" s="241" t="s">
        <v>318</v>
      </c>
      <c r="K919" s="241" t="s">
        <v>210</v>
      </c>
      <c r="L919" s="241" t="s">
        <v>41</v>
      </c>
      <c r="M919" s="243">
        <v>276.3</v>
      </c>
    </row>
    <row r="920" spans="1:13" ht="13.5" x14ac:dyDescent="0.25">
      <c r="A920" s="241" t="s">
        <v>1517</v>
      </c>
      <c r="B920" s="241" t="s">
        <v>1506</v>
      </c>
      <c r="C920" s="241" t="s">
        <v>33</v>
      </c>
      <c r="D920" s="242">
        <v>4582</v>
      </c>
      <c r="E920" s="241" t="s">
        <v>1490</v>
      </c>
      <c r="F920" s="241" t="s">
        <v>315</v>
      </c>
      <c r="G920" s="241" t="s">
        <v>316</v>
      </c>
      <c r="H920" s="241" t="s">
        <v>48</v>
      </c>
      <c r="I920" s="241" t="s">
        <v>227</v>
      </c>
      <c r="J920" s="241" t="s">
        <v>318</v>
      </c>
      <c r="K920" s="241" t="s">
        <v>15</v>
      </c>
      <c r="L920" s="241" t="s">
        <v>41</v>
      </c>
      <c r="M920" s="243">
        <v>193.4</v>
      </c>
    </row>
    <row r="921" spans="1:13" ht="13.5" x14ac:dyDescent="0.25">
      <c r="A921" s="241" t="s">
        <v>1512</v>
      </c>
      <c r="B921" s="241" t="s">
        <v>1496</v>
      </c>
      <c r="C921" s="241" t="s">
        <v>33</v>
      </c>
      <c r="D921" s="242">
        <v>4582</v>
      </c>
      <c r="E921" s="241" t="s">
        <v>1490</v>
      </c>
      <c r="F921" s="241" t="s">
        <v>315</v>
      </c>
      <c r="G921" s="241" t="s">
        <v>316</v>
      </c>
      <c r="H921" s="241" t="s">
        <v>48</v>
      </c>
      <c r="I921" s="241" t="s">
        <v>227</v>
      </c>
      <c r="J921" s="241" t="s">
        <v>318</v>
      </c>
      <c r="K921" s="241" t="s">
        <v>209</v>
      </c>
      <c r="L921" s="241" t="s">
        <v>41</v>
      </c>
      <c r="M921" s="243">
        <v>829</v>
      </c>
    </row>
    <row r="922" spans="1:13" ht="13.5" x14ac:dyDescent="0.25">
      <c r="A922" s="241" t="s">
        <v>1510</v>
      </c>
      <c r="B922" s="241" t="s">
        <v>1492</v>
      </c>
      <c r="C922" s="241" t="s">
        <v>33</v>
      </c>
      <c r="D922" s="242">
        <v>4582</v>
      </c>
      <c r="E922" s="241" t="s">
        <v>1490</v>
      </c>
      <c r="F922" s="241" t="s">
        <v>315</v>
      </c>
      <c r="G922" s="241" t="s">
        <v>316</v>
      </c>
      <c r="H922" s="241" t="s">
        <v>48</v>
      </c>
      <c r="I922" s="241" t="s">
        <v>227</v>
      </c>
      <c r="J922" s="241" t="s">
        <v>318</v>
      </c>
      <c r="K922" s="241" t="s">
        <v>208</v>
      </c>
      <c r="L922" s="241" t="s">
        <v>41</v>
      </c>
      <c r="M922" s="243">
        <v>1381.7</v>
      </c>
    </row>
    <row r="923" spans="1:13" ht="13.5" x14ac:dyDescent="0.25">
      <c r="A923" s="241" t="s">
        <v>1509</v>
      </c>
      <c r="B923" s="241" t="s">
        <v>1489</v>
      </c>
      <c r="C923" s="241" t="s">
        <v>33</v>
      </c>
      <c r="D923" s="242">
        <v>4582</v>
      </c>
      <c r="E923" s="241" t="s">
        <v>1490</v>
      </c>
      <c r="F923" s="241" t="s">
        <v>315</v>
      </c>
      <c r="G923" s="241" t="s">
        <v>316</v>
      </c>
      <c r="H923" s="241" t="s">
        <v>48</v>
      </c>
      <c r="I923" s="241" t="s">
        <v>227</v>
      </c>
      <c r="J923" s="241" t="s">
        <v>318</v>
      </c>
      <c r="K923" s="241" t="s">
        <v>222</v>
      </c>
      <c r="L923" s="241" t="s">
        <v>41</v>
      </c>
      <c r="M923" s="243">
        <v>690.9</v>
      </c>
    </row>
    <row r="924" spans="1:13" ht="13.5" x14ac:dyDescent="0.25">
      <c r="A924" s="241" t="s">
        <v>1526</v>
      </c>
      <c r="B924" s="241" t="s">
        <v>1504</v>
      </c>
      <c r="C924" s="241" t="s">
        <v>33</v>
      </c>
      <c r="D924" s="242">
        <v>4582</v>
      </c>
      <c r="E924" s="241" t="s">
        <v>1490</v>
      </c>
      <c r="F924" s="241" t="s">
        <v>315</v>
      </c>
      <c r="G924" s="241" t="s">
        <v>316</v>
      </c>
      <c r="H924" s="241" t="s">
        <v>48</v>
      </c>
      <c r="I924" s="241" t="s">
        <v>51</v>
      </c>
      <c r="J924" s="241" t="s">
        <v>319</v>
      </c>
      <c r="K924" s="241" t="s">
        <v>210</v>
      </c>
      <c r="L924" s="241" t="s">
        <v>43</v>
      </c>
      <c r="M924" s="243">
        <v>410.8</v>
      </c>
    </row>
    <row r="925" spans="1:13" ht="13.5" x14ac:dyDescent="0.25">
      <c r="A925" s="241" t="s">
        <v>1528</v>
      </c>
      <c r="B925" s="241" t="s">
        <v>1508</v>
      </c>
      <c r="C925" s="241" t="s">
        <v>33</v>
      </c>
      <c r="D925" s="242">
        <v>4582</v>
      </c>
      <c r="E925" s="241" t="s">
        <v>1490</v>
      </c>
      <c r="F925" s="241" t="s">
        <v>315</v>
      </c>
      <c r="G925" s="241" t="s">
        <v>316</v>
      </c>
      <c r="H925" s="241" t="s">
        <v>48</v>
      </c>
      <c r="I925" s="241" t="s">
        <v>51</v>
      </c>
      <c r="J925" s="241" t="s">
        <v>319</v>
      </c>
      <c r="K925" s="241" t="s">
        <v>15</v>
      </c>
      <c r="L925" s="241" t="s">
        <v>43</v>
      </c>
      <c r="M925" s="243">
        <v>287.60000000000002</v>
      </c>
    </row>
    <row r="926" spans="1:13" ht="13.5" x14ac:dyDescent="0.25">
      <c r="A926" s="241" t="s">
        <v>1523</v>
      </c>
      <c r="B926" s="241" t="s">
        <v>1498</v>
      </c>
      <c r="C926" s="241" t="s">
        <v>33</v>
      </c>
      <c r="D926" s="242">
        <v>4582</v>
      </c>
      <c r="E926" s="241" t="s">
        <v>1490</v>
      </c>
      <c r="F926" s="241" t="s">
        <v>315</v>
      </c>
      <c r="G926" s="241" t="s">
        <v>316</v>
      </c>
      <c r="H926" s="241" t="s">
        <v>48</v>
      </c>
      <c r="I926" s="241" t="s">
        <v>51</v>
      </c>
      <c r="J926" s="241" t="s">
        <v>319</v>
      </c>
      <c r="K926" s="241" t="s">
        <v>209</v>
      </c>
      <c r="L926" s="241" t="s">
        <v>43</v>
      </c>
      <c r="M926" s="243">
        <v>1283.7</v>
      </c>
    </row>
    <row r="927" spans="1:13" ht="13.5" x14ac:dyDescent="0.25">
      <c r="A927" s="241" t="s">
        <v>1521</v>
      </c>
      <c r="B927" s="241" t="s">
        <v>1494</v>
      </c>
      <c r="C927" s="241" t="s">
        <v>33</v>
      </c>
      <c r="D927" s="242">
        <v>4582</v>
      </c>
      <c r="E927" s="241" t="s">
        <v>1490</v>
      </c>
      <c r="F927" s="241" t="s">
        <v>315</v>
      </c>
      <c r="G927" s="241" t="s">
        <v>316</v>
      </c>
      <c r="H927" s="241" t="s">
        <v>48</v>
      </c>
      <c r="I927" s="241" t="s">
        <v>51</v>
      </c>
      <c r="J927" s="241" t="s">
        <v>319</v>
      </c>
      <c r="K927" s="241" t="s">
        <v>208</v>
      </c>
      <c r="L927" s="241" t="s">
        <v>43</v>
      </c>
      <c r="M927" s="243">
        <v>1925.6</v>
      </c>
    </row>
    <row r="928" spans="1:13" ht="13.5" x14ac:dyDescent="0.25">
      <c r="A928" s="241" t="s">
        <v>1524</v>
      </c>
      <c r="B928" s="241" t="s">
        <v>1500</v>
      </c>
      <c r="C928" s="241" t="s">
        <v>33</v>
      </c>
      <c r="D928" s="242">
        <v>4582</v>
      </c>
      <c r="E928" s="241" t="s">
        <v>1490</v>
      </c>
      <c r="F928" s="241" t="s">
        <v>315</v>
      </c>
      <c r="G928" s="241" t="s">
        <v>316</v>
      </c>
      <c r="H928" s="241" t="s">
        <v>48</v>
      </c>
      <c r="I928" s="241" t="s">
        <v>51</v>
      </c>
      <c r="J928" s="241" t="s">
        <v>319</v>
      </c>
      <c r="K928" s="241" t="s">
        <v>222</v>
      </c>
      <c r="L928" s="241" t="s">
        <v>43</v>
      </c>
      <c r="M928" s="243">
        <v>1027</v>
      </c>
    </row>
    <row r="929" spans="1:13" ht="13.5" x14ac:dyDescent="0.25">
      <c r="A929" s="241" t="s">
        <v>1525</v>
      </c>
      <c r="B929" s="241" t="s">
        <v>1502</v>
      </c>
      <c r="C929" s="241" t="s">
        <v>33</v>
      </c>
      <c r="D929" s="242">
        <v>4582</v>
      </c>
      <c r="E929" s="241" t="s">
        <v>1490</v>
      </c>
      <c r="F929" s="241" t="s">
        <v>315</v>
      </c>
      <c r="G929" s="241" t="s">
        <v>316</v>
      </c>
      <c r="H929" s="241" t="s">
        <v>48</v>
      </c>
      <c r="I929" s="241" t="s">
        <v>51</v>
      </c>
      <c r="J929" s="241" t="s">
        <v>319</v>
      </c>
      <c r="K929" s="241" t="s">
        <v>210</v>
      </c>
      <c r="L929" s="241" t="s">
        <v>41</v>
      </c>
      <c r="M929" s="243">
        <v>256.7</v>
      </c>
    </row>
    <row r="930" spans="1:13" ht="13.5" x14ac:dyDescent="0.25">
      <c r="A930" s="241" t="s">
        <v>1527</v>
      </c>
      <c r="B930" s="241" t="s">
        <v>1506</v>
      </c>
      <c r="C930" s="241" t="s">
        <v>33</v>
      </c>
      <c r="D930" s="242">
        <v>4582</v>
      </c>
      <c r="E930" s="241" t="s">
        <v>1490</v>
      </c>
      <c r="F930" s="241" t="s">
        <v>315</v>
      </c>
      <c r="G930" s="241" t="s">
        <v>316</v>
      </c>
      <c r="H930" s="241" t="s">
        <v>48</v>
      </c>
      <c r="I930" s="241" t="s">
        <v>51</v>
      </c>
      <c r="J930" s="241" t="s">
        <v>319</v>
      </c>
      <c r="K930" s="241" t="s">
        <v>15</v>
      </c>
      <c r="L930" s="241" t="s">
        <v>41</v>
      </c>
      <c r="M930" s="243">
        <v>179.7</v>
      </c>
    </row>
    <row r="931" spans="1:13" ht="13.5" x14ac:dyDescent="0.25">
      <c r="A931" s="241" t="s">
        <v>1522</v>
      </c>
      <c r="B931" s="241" t="s">
        <v>1496</v>
      </c>
      <c r="C931" s="241" t="s">
        <v>33</v>
      </c>
      <c r="D931" s="242">
        <v>4582</v>
      </c>
      <c r="E931" s="241" t="s">
        <v>1490</v>
      </c>
      <c r="F931" s="241" t="s">
        <v>315</v>
      </c>
      <c r="G931" s="241" t="s">
        <v>316</v>
      </c>
      <c r="H931" s="241" t="s">
        <v>48</v>
      </c>
      <c r="I931" s="241" t="s">
        <v>51</v>
      </c>
      <c r="J931" s="241" t="s">
        <v>319</v>
      </c>
      <c r="K931" s="241" t="s">
        <v>209</v>
      </c>
      <c r="L931" s="241" t="s">
        <v>41</v>
      </c>
      <c r="M931" s="243">
        <v>770.2</v>
      </c>
    </row>
    <row r="932" spans="1:13" ht="13.5" x14ac:dyDescent="0.25">
      <c r="A932" s="241" t="s">
        <v>1520</v>
      </c>
      <c r="B932" s="241" t="s">
        <v>1492</v>
      </c>
      <c r="C932" s="241" t="s">
        <v>33</v>
      </c>
      <c r="D932" s="242">
        <v>4582</v>
      </c>
      <c r="E932" s="241" t="s">
        <v>1490</v>
      </c>
      <c r="F932" s="241" t="s">
        <v>315</v>
      </c>
      <c r="G932" s="241" t="s">
        <v>316</v>
      </c>
      <c r="H932" s="241" t="s">
        <v>48</v>
      </c>
      <c r="I932" s="241" t="s">
        <v>51</v>
      </c>
      <c r="J932" s="241" t="s">
        <v>319</v>
      </c>
      <c r="K932" s="241" t="s">
        <v>208</v>
      </c>
      <c r="L932" s="241" t="s">
        <v>41</v>
      </c>
      <c r="M932" s="243">
        <v>1283.7</v>
      </c>
    </row>
    <row r="933" spans="1:13" ht="13.5" x14ac:dyDescent="0.25">
      <c r="A933" s="241" t="s">
        <v>1519</v>
      </c>
      <c r="B933" s="241" t="s">
        <v>1489</v>
      </c>
      <c r="C933" s="241" t="s">
        <v>33</v>
      </c>
      <c r="D933" s="242">
        <v>4582</v>
      </c>
      <c r="E933" s="241" t="s">
        <v>1490</v>
      </c>
      <c r="F933" s="241" t="s">
        <v>315</v>
      </c>
      <c r="G933" s="241" t="s">
        <v>316</v>
      </c>
      <c r="H933" s="241" t="s">
        <v>48</v>
      </c>
      <c r="I933" s="241" t="s">
        <v>51</v>
      </c>
      <c r="J933" s="241" t="s">
        <v>319</v>
      </c>
      <c r="K933" s="241" t="s">
        <v>222</v>
      </c>
      <c r="L933" s="241" t="s">
        <v>41</v>
      </c>
      <c r="M933" s="243">
        <v>641.9</v>
      </c>
    </row>
    <row r="934" spans="1:13" ht="13.5" x14ac:dyDescent="0.25">
      <c r="A934" s="241" t="s">
        <v>1536</v>
      </c>
      <c r="B934" s="241" t="s">
        <v>1504</v>
      </c>
      <c r="C934" s="241" t="s">
        <v>33</v>
      </c>
      <c r="D934" s="242">
        <v>4582</v>
      </c>
      <c r="E934" s="241" t="s">
        <v>1490</v>
      </c>
      <c r="F934" s="241" t="s">
        <v>315</v>
      </c>
      <c r="G934" s="241" t="s">
        <v>316</v>
      </c>
      <c r="H934" s="241" t="s">
        <v>48</v>
      </c>
      <c r="I934" s="241" t="s">
        <v>53</v>
      </c>
      <c r="J934" s="241" t="s">
        <v>320</v>
      </c>
      <c r="K934" s="241" t="s">
        <v>210</v>
      </c>
      <c r="L934" s="241" t="s">
        <v>43</v>
      </c>
      <c r="M934" s="243">
        <v>380.3</v>
      </c>
    </row>
    <row r="935" spans="1:13" ht="13.5" x14ac:dyDescent="0.25">
      <c r="A935" s="241" t="s">
        <v>1538</v>
      </c>
      <c r="B935" s="241" t="s">
        <v>1508</v>
      </c>
      <c r="C935" s="241" t="s">
        <v>33</v>
      </c>
      <c r="D935" s="242">
        <v>4582</v>
      </c>
      <c r="E935" s="241" t="s">
        <v>1490</v>
      </c>
      <c r="F935" s="241" t="s">
        <v>315</v>
      </c>
      <c r="G935" s="241" t="s">
        <v>316</v>
      </c>
      <c r="H935" s="241" t="s">
        <v>48</v>
      </c>
      <c r="I935" s="241" t="s">
        <v>53</v>
      </c>
      <c r="J935" s="241" t="s">
        <v>320</v>
      </c>
      <c r="K935" s="241" t="s">
        <v>15</v>
      </c>
      <c r="L935" s="241" t="s">
        <v>43</v>
      </c>
      <c r="M935" s="243">
        <v>266.2</v>
      </c>
    </row>
    <row r="936" spans="1:13" ht="13.5" x14ac:dyDescent="0.25">
      <c r="A936" s="241" t="s">
        <v>1533</v>
      </c>
      <c r="B936" s="241" t="s">
        <v>1498</v>
      </c>
      <c r="C936" s="241" t="s">
        <v>33</v>
      </c>
      <c r="D936" s="242">
        <v>4582</v>
      </c>
      <c r="E936" s="241" t="s">
        <v>1490</v>
      </c>
      <c r="F936" s="241" t="s">
        <v>315</v>
      </c>
      <c r="G936" s="241" t="s">
        <v>316</v>
      </c>
      <c r="H936" s="241" t="s">
        <v>48</v>
      </c>
      <c r="I936" s="241" t="s">
        <v>53</v>
      </c>
      <c r="J936" s="241" t="s">
        <v>320</v>
      </c>
      <c r="K936" s="241" t="s">
        <v>209</v>
      </c>
      <c r="L936" s="241" t="s">
        <v>43</v>
      </c>
      <c r="M936" s="243">
        <v>1188.4000000000001</v>
      </c>
    </row>
    <row r="937" spans="1:13" ht="13.5" x14ac:dyDescent="0.25">
      <c r="A937" s="241" t="s">
        <v>1531</v>
      </c>
      <c r="B937" s="241" t="s">
        <v>1494</v>
      </c>
      <c r="C937" s="241" t="s">
        <v>33</v>
      </c>
      <c r="D937" s="242">
        <v>4582</v>
      </c>
      <c r="E937" s="241" t="s">
        <v>1490</v>
      </c>
      <c r="F937" s="241" t="s">
        <v>315</v>
      </c>
      <c r="G937" s="241" t="s">
        <v>316</v>
      </c>
      <c r="H937" s="241" t="s">
        <v>48</v>
      </c>
      <c r="I937" s="241" t="s">
        <v>53</v>
      </c>
      <c r="J937" s="241" t="s">
        <v>320</v>
      </c>
      <c r="K937" s="241" t="s">
        <v>208</v>
      </c>
      <c r="L937" s="241" t="s">
        <v>43</v>
      </c>
      <c r="M937" s="243">
        <v>1782.6</v>
      </c>
    </row>
    <row r="938" spans="1:13" ht="13.5" x14ac:dyDescent="0.25">
      <c r="A938" s="241" t="s">
        <v>1534</v>
      </c>
      <c r="B938" s="241" t="s">
        <v>1500</v>
      </c>
      <c r="C938" s="241" t="s">
        <v>33</v>
      </c>
      <c r="D938" s="242">
        <v>4582</v>
      </c>
      <c r="E938" s="241" t="s">
        <v>1490</v>
      </c>
      <c r="F938" s="241" t="s">
        <v>315</v>
      </c>
      <c r="G938" s="241" t="s">
        <v>316</v>
      </c>
      <c r="H938" s="241" t="s">
        <v>48</v>
      </c>
      <c r="I938" s="241" t="s">
        <v>53</v>
      </c>
      <c r="J938" s="241" t="s">
        <v>320</v>
      </c>
      <c r="K938" s="241" t="s">
        <v>222</v>
      </c>
      <c r="L938" s="241" t="s">
        <v>43</v>
      </c>
      <c r="M938" s="243">
        <v>950.7</v>
      </c>
    </row>
    <row r="939" spans="1:13" ht="13.5" x14ac:dyDescent="0.25">
      <c r="A939" s="241" t="s">
        <v>1535</v>
      </c>
      <c r="B939" s="241" t="s">
        <v>1502</v>
      </c>
      <c r="C939" s="241" t="s">
        <v>33</v>
      </c>
      <c r="D939" s="242">
        <v>4582</v>
      </c>
      <c r="E939" s="241" t="s">
        <v>1490</v>
      </c>
      <c r="F939" s="241" t="s">
        <v>315</v>
      </c>
      <c r="G939" s="241" t="s">
        <v>316</v>
      </c>
      <c r="H939" s="241" t="s">
        <v>48</v>
      </c>
      <c r="I939" s="241" t="s">
        <v>53</v>
      </c>
      <c r="J939" s="241" t="s">
        <v>320</v>
      </c>
      <c r="K939" s="241" t="s">
        <v>210</v>
      </c>
      <c r="L939" s="241" t="s">
        <v>41</v>
      </c>
      <c r="M939" s="243">
        <v>237.7</v>
      </c>
    </row>
    <row r="940" spans="1:13" ht="13.5" x14ac:dyDescent="0.25">
      <c r="A940" s="241" t="s">
        <v>1537</v>
      </c>
      <c r="B940" s="241" t="s">
        <v>1506</v>
      </c>
      <c r="C940" s="241" t="s">
        <v>33</v>
      </c>
      <c r="D940" s="242">
        <v>4582</v>
      </c>
      <c r="E940" s="241" t="s">
        <v>1490</v>
      </c>
      <c r="F940" s="241" t="s">
        <v>315</v>
      </c>
      <c r="G940" s="241" t="s">
        <v>316</v>
      </c>
      <c r="H940" s="241" t="s">
        <v>48</v>
      </c>
      <c r="I940" s="241" t="s">
        <v>53</v>
      </c>
      <c r="J940" s="241" t="s">
        <v>320</v>
      </c>
      <c r="K940" s="241" t="s">
        <v>15</v>
      </c>
      <c r="L940" s="241" t="s">
        <v>41</v>
      </c>
      <c r="M940" s="243">
        <v>166.4</v>
      </c>
    </row>
    <row r="941" spans="1:13" ht="13.5" x14ac:dyDescent="0.25">
      <c r="A941" s="241" t="s">
        <v>1532</v>
      </c>
      <c r="B941" s="241" t="s">
        <v>1496</v>
      </c>
      <c r="C941" s="241" t="s">
        <v>33</v>
      </c>
      <c r="D941" s="242">
        <v>4582</v>
      </c>
      <c r="E941" s="241" t="s">
        <v>1490</v>
      </c>
      <c r="F941" s="241" t="s">
        <v>315</v>
      </c>
      <c r="G941" s="241" t="s">
        <v>316</v>
      </c>
      <c r="H941" s="241" t="s">
        <v>48</v>
      </c>
      <c r="I941" s="241" t="s">
        <v>53</v>
      </c>
      <c r="J941" s="241" t="s">
        <v>320</v>
      </c>
      <c r="K941" s="241" t="s">
        <v>209</v>
      </c>
      <c r="L941" s="241" t="s">
        <v>41</v>
      </c>
      <c r="M941" s="243">
        <v>713</v>
      </c>
    </row>
    <row r="942" spans="1:13" ht="13.5" x14ac:dyDescent="0.25">
      <c r="A942" s="241" t="s">
        <v>1530</v>
      </c>
      <c r="B942" s="241" t="s">
        <v>1492</v>
      </c>
      <c r="C942" s="241" t="s">
        <v>33</v>
      </c>
      <c r="D942" s="242">
        <v>4582</v>
      </c>
      <c r="E942" s="241" t="s">
        <v>1490</v>
      </c>
      <c r="F942" s="241" t="s">
        <v>315</v>
      </c>
      <c r="G942" s="241" t="s">
        <v>316</v>
      </c>
      <c r="H942" s="241" t="s">
        <v>48</v>
      </c>
      <c r="I942" s="241" t="s">
        <v>53</v>
      </c>
      <c r="J942" s="241" t="s">
        <v>320</v>
      </c>
      <c r="K942" s="241" t="s">
        <v>208</v>
      </c>
      <c r="L942" s="241" t="s">
        <v>41</v>
      </c>
      <c r="M942" s="243">
        <v>1188.4000000000001</v>
      </c>
    </row>
    <row r="943" spans="1:13" ht="13.5" x14ac:dyDescent="0.25">
      <c r="A943" s="241" t="s">
        <v>1529</v>
      </c>
      <c r="B943" s="241" t="s">
        <v>1489</v>
      </c>
      <c r="C943" s="241" t="s">
        <v>33</v>
      </c>
      <c r="D943" s="242">
        <v>4582</v>
      </c>
      <c r="E943" s="241" t="s">
        <v>1490</v>
      </c>
      <c r="F943" s="241" t="s">
        <v>315</v>
      </c>
      <c r="G943" s="241" t="s">
        <v>316</v>
      </c>
      <c r="H943" s="241" t="s">
        <v>48</v>
      </c>
      <c r="I943" s="241" t="s">
        <v>53</v>
      </c>
      <c r="J943" s="241" t="s">
        <v>320</v>
      </c>
      <c r="K943" s="241" t="s">
        <v>222</v>
      </c>
      <c r="L943" s="241" t="s">
        <v>41</v>
      </c>
      <c r="M943" s="243">
        <v>594.20000000000005</v>
      </c>
    </row>
    <row r="944" spans="1:13" ht="13.5" x14ac:dyDescent="0.25">
      <c r="A944" s="241" t="s">
        <v>1546</v>
      </c>
      <c r="B944" s="241" t="s">
        <v>1504</v>
      </c>
      <c r="C944" s="241" t="s">
        <v>33</v>
      </c>
      <c r="D944" s="242">
        <v>4582</v>
      </c>
      <c r="E944" s="241" t="s">
        <v>1490</v>
      </c>
      <c r="F944" s="241" t="s">
        <v>315</v>
      </c>
      <c r="G944" s="241" t="s">
        <v>316</v>
      </c>
      <c r="H944" s="241" t="s">
        <v>48</v>
      </c>
      <c r="I944" s="241" t="s">
        <v>229</v>
      </c>
      <c r="J944" s="241" t="s">
        <v>321</v>
      </c>
      <c r="K944" s="241" t="s">
        <v>210</v>
      </c>
      <c r="L944" s="241" t="s">
        <v>43</v>
      </c>
      <c r="M944" s="243">
        <v>349.6</v>
      </c>
    </row>
    <row r="945" spans="1:13" ht="13.5" x14ac:dyDescent="0.25">
      <c r="A945" s="241" t="s">
        <v>1548</v>
      </c>
      <c r="B945" s="241" t="s">
        <v>1508</v>
      </c>
      <c r="C945" s="241" t="s">
        <v>33</v>
      </c>
      <c r="D945" s="242">
        <v>4582</v>
      </c>
      <c r="E945" s="241" t="s">
        <v>1490</v>
      </c>
      <c r="F945" s="241" t="s">
        <v>315</v>
      </c>
      <c r="G945" s="241" t="s">
        <v>316</v>
      </c>
      <c r="H945" s="241" t="s">
        <v>48</v>
      </c>
      <c r="I945" s="241" t="s">
        <v>229</v>
      </c>
      <c r="J945" s="241" t="s">
        <v>321</v>
      </c>
      <c r="K945" s="241" t="s">
        <v>15</v>
      </c>
      <c r="L945" s="241" t="s">
        <v>43</v>
      </c>
      <c r="M945" s="243">
        <v>244.8</v>
      </c>
    </row>
    <row r="946" spans="1:13" ht="13.5" x14ac:dyDescent="0.25">
      <c r="A946" s="241" t="s">
        <v>1543</v>
      </c>
      <c r="B946" s="241" t="s">
        <v>1498</v>
      </c>
      <c r="C946" s="241" t="s">
        <v>33</v>
      </c>
      <c r="D946" s="242">
        <v>4582</v>
      </c>
      <c r="E946" s="241" t="s">
        <v>1490</v>
      </c>
      <c r="F946" s="241" t="s">
        <v>315</v>
      </c>
      <c r="G946" s="241" t="s">
        <v>316</v>
      </c>
      <c r="H946" s="241" t="s">
        <v>48</v>
      </c>
      <c r="I946" s="241" t="s">
        <v>229</v>
      </c>
      <c r="J946" s="241" t="s">
        <v>321</v>
      </c>
      <c r="K946" s="241" t="s">
        <v>209</v>
      </c>
      <c r="L946" s="241" t="s">
        <v>43</v>
      </c>
      <c r="M946" s="243">
        <v>1092.5999999999999</v>
      </c>
    </row>
    <row r="947" spans="1:13" ht="13.5" x14ac:dyDescent="0.25">
      <c r="A947" s="241" t="s">
        <v>1541</v>
      </c>
      <c r="B947" s="241" t="s">
        <v>1494</v>
      </c>
      <c r="C947" s="241" t="s">
        <v>33</v>
      </c>
      <c r="D947" s="242">
        <v>4582</v>
      </c>
      <c r="E947" s="241" t="s">
        <v>1490</v>
      </c>
      <c r="F947" s="241" t="s">
        <v>315</v>
      </c>
      <c r="G947" s="241" t="s">
        <v>316</v>
      </c>
      <c r="H947" s="241" t="s">
        <v>48</v>
      </c>
      <c r="I947" s="241" t="s">
        <v>229</v>
      </c>
      <c r="J947" s="241" t="s">
        <v>321</v>
      </c>
      <c r="K947" s="241" t="s">
        <v>208</v>
      </c>
      <c r="L947" s="241" t="s">
        <v>43</v>
      </c>
      <c r="M947" s="243">
        <v>1639</v>
      </c>
    </row>
    <row r="948" spans="1:13" ht="13.5" x14ac:dyDescent="0.25">
      <c r="A948" s="241" t="s">
        <v>1544</v>
      </c>
      <c r="B948" s="241" t="s">
        <v>1500</v>
      </c>
      <c r="C948" s="241" t="s">
        <v>33</v>
      </c>
      <c r="D948" s="242">
        <v>4582</v>
      </c>
      <c r="E948" s="241" t="s">
        <v>1490</v>
      </c>
      <c r="F948" s="241" t="s">
        <v>315</v>
      </c>
      <c r="G948" s="241" t="s">
        <v>316</v>
      </c>
      <c r="H948" s="241" t="s">
        <v>48</v>
      </c>
      <c r="I948" s="241" t="s">
        <v>229</v>
      </c>
      <c r="J948" s="241" t="s">
        <v>321</v>
      </c>
      <c r="K948" s="241" t="s">
        <v>222</v>
      </c>
      <c r="L948" s="241" t="s">
        <v>43</v>
      </c>
      <c r="M948" s="243">
        <v>874.1</v>
      </c>
    </row>
    <row r="949" spans="1:13" ht="13.5" x14ac:dyDescent="0.25">
      <c r="A949" s="241" t="s">
        <v>1545</v>
      </c>
      <c r="B949" s="241" t="s">
        <v>1502</v>
      </c>
      <c r="C949" s="241" t="s">
        <v>33</v>
      </c>
      <c r="D949" s="242">
        <v>4582</v>
      </c>
      <c r="E949" s="241" t="s">
        <v>1490</v>
      </c>
      <c r="F949" s="241" t="s">
        <v>315</v>
      </c>
      <c r="G949" s="241" t="s">
        <v>316</v>
      </c>
      <c r="H949" s="241" t="s">
        <v>48</v>
      </c>
      <c r="I949" s="241" t="s">
        <v>229</v>
      </c>
      <c r="J949" s="241" t="s">
        <v>321</v>
      </c>
      <c r="K949" s="241" t="s">
        <v>210</v>
      </c>
      <c r="L949" s="241" t="s">
        <v>41</v>
      </c>
      <c r="M949" s="243">
        <v>218.5</v>
      </c>
    </row>
    <row r="950" spans="1:13" ht="13.5" x14ac:dyDescent="0.25">
      <c r="A950" s="241" t="s">
        <v>1547</v>
      </c>
      <c r="B950" s="241" t="s">
        <v>1506</v>
      </c>
      <c r="C950" s="241" t="s">
        <v>33</v>
      </c>
      <c r="D950" s="242">
        <v>4582</v>
      </c>
      <c r="E950" s="241" t="s">
        <v>1490</v>
      </c>
      <c r="F950" s="241" t="s">
        <v>315</v>
      </c>
      <c r="G950" s="241" t="s">
        <v>316</v>
      </c>
      <c r="H950" s="241" t="s">
        <v>48</v>
      </c>
      <c r="I950" s="241" t="s">
        <v>229</v>
      </c>
      <c r="J950" s="241" t="s">
        <v>321</v>
      </c>
      <c r="K950" s="241" t="s">
        <v>15</v>
      </c>
      <c r="L950" s="241" t="s">
        <v>41</v>
      </c>
      <c r="M950" s="243">
        <v>153</v>
      </c>
    </row>
    <row r="951" spans="1:13" ht="13.5" x14ac:dyDescent="0.25">
      <c r="A951" s="241" t="s">
        <v>1542</v>
      </c>
      <c r="B951" s="241" t="s">
        <v>1496</v>
      </c>
      <c r="C951" s="241" t="s">
        <v>33</v>
      </c>
      <c r="D951" s="242">
        <v>4582</v>
      </c>
      <c r="E951" s="241" t="s">
        <v>1490</v>
      </c>
      <c r="F951" s="241" t="s">
        <v>315</v>
      </c>
      <c r="G951" s="241" t="s">
        <v>316</v>
      </c>
      <c r="H951" s="241" t="s">
        <v>48</v>
      </c>
      <c r="I951" s="241" t="s">
        <v>229</v>
      </c>
      <c r="J951" s="241" t="s">
        <v>321</v>
      </c>
      <c r="K951" s="241" t="s">
        <v>209</v>
      </c>
      <c r="L951" s="241" t="s">
        <v>41</v>
      </c>
      <c r="M951" s="243">
        <v>655.6</v>
      </c>
    </row>
    <row r="952" spans="1:13" ht="13.5" x14ac:dyDescent="0.25">
      <c r="A952" s="241" t="s">
        <v>1540</v>
      </c>
      <c r="B952" s="241" t="s">
        <v>1492</v>
      </c>
      <c r="C952" s="241" t="s">
        <v>33</v>
      </c>
      <c r="D952" s="242">
        <v>4582</v>
      </c>
      <c r="E952" s="241" t="s">
        <v>1490</v>
      </c>
      <c r="F952" s="241" t="s">
        <v>315</v>
      </c>
      <c r="G952" s="241" t="s">
        <v>316</v>
      </c>
      <c r="H952" s="241" t="s">
        <v>48</v>
      </c>
      <c r="I952" s="241" t="s">
        <v>229</v>
      </c>
      <c r="J952" s="241" t="s">
        <v>321</v>
      </c>
      <c r="K952" s="241" t="s">
        <v>208</v>
      </c>
      <c r="L952" s="241" t="s">
        <v>41</v>
      </c>
      <c r="M952" s="243">
        <v>1092.5999999999999</v>
      </c>
    </row>
    <row r="953" spans="1:13" ht="13.5" x14ac:dyDescent="0.25">
      <c r="A953" s="241" t="s">
        <v>1539</v>
      </c>
      <c r="B953" s="241" t="s">
        <v>1489</v>
      </c>
      <c r="C953" s="241" t="s">
        <v>33</v>
      </c>
      <c r="D953" s="242">
        <v>4582</v>
      </c>
      <c r="E953" s="241" t="s">
        <v>1490</v>
      </c>
      <c r="F953" s="241" t="s">
        <v>315</v>
      </c>
      <c r="G953" s="241" t="s">
        <v>316</v>
      </c>
      <c r="H953" s="241" t="s">
        <v>48</v>
      </c>
      <c r="I953" s="241" t="s">
        <v>229</v>
      </c>
      <c r="J953" s="241" t="s">
        <v>321</v>
      </c>
      <c r="K953" s="241" t="s">
        <v>222</v>
      </c>
      <c r="L953" s="241" t="s">
        <v>41</v>
      </c>
      <c r="M953" s="243">
        <v>546.29999999999995</v>
      </c>
    </row>
    <row r="954" spans="1:13" ht="13.5" x14ac:dyDescent="0.25">
      <c r="A954" s="241" t="s">
        <v>1556</v>
      </c>
      <c r="B954" s="241" t="s">
        <v>1504</v>
      </c>
      <c r="C954" s="241" t="s">
        <v>33</v>
      </c>
      <c r="D954" s="242">
        <v>4582</v>
      </c>
      <c r="E954" s="241" t="s">
        <v>1490</v>
      </c>
      <c r="F954" s="241" t="s">
        <v>315</v>
      </c>
      <c r="G954" s="241" t="s">
        <v>316</v>
      </c>
      <c r="H954" s="241" t="s">
        <v>48</v>
      </c>
      <c r="I954" s="241" t="s">
        <v>55</v>
      </c>
      <c r="J954" s="241" t="s">
        <v>322</v>
      </c>
      <c r="K954" s="241" t="s">
        <v>210</v>
      </c>
      <c r="L954" s="241" t="s">
        <v>43</v>
      </c>
      <c r="M954" s="243">
        <v>320.39999999999998</v>
      </c>
    </row>
    <row r="955" spans="1:13" ht="13.5" x14ac:dyDescent="0.25">
      <c r="A955" s="241" t="s">
        <v>1558</v>
      </c>
      <c r="B955" s="241" t="s">
        <v>1508</v>
      </c>
      <c r="C955" s="241" t="s">
        <v>33</v>
      </c>
      <c r="D955" s="242">
        <v>4582</v>
      </c>
      <c r="E955" s="241" t="s">
        <v>1490</v>
      </c>
      <c r="F955" s="241" t="s">
        <v>315</v>
      </c>
      <c r="G955" s="241" t="s">
        <v>316</v>
      </c>
      <c r="H955" s="241" t="s">
        <v>48</v>
      </c>
      <c r="I955" s="241" t="s">
        <v>55</v>
      </c>
      <c r="J955" s="241" t="s">
        <v>322</v>
      </c>
      <c r="K955" s="241" t="s">
        <v>15</v>
      </c>
      <c r="L955" s="241" t="s">
        <v>43</v>
      </c>
      <c r="M955" s="243">
        <v>224.3</v>
      </c>
    </row>
    <row r="956" spans="1:13" ht="13.5" x14ac:dyDescent="0.25">
      <c r="A956" s="241" t="s">
        <v>1553</v>
      </c>
      <c r="B956" s="241" t="s">
        <v>1498</v>
      </c>
      <c r="C956" s="241" t="s">
        <v>33</v>
      </c>
      <c r="D956" s="242">
        <v>4582</v>
      </c>
      <c r="E956" s="241" t="s">
        <v>1490</v>
      </c>
      <c r="F956" s="241" t="s">
        <v>315</v>
      </c>
      <c r="G956" s="241" t="s">
        <v>316</v>
      </c>
      <c r="H956" s="241" t="s">
        <v>48</v>
      </c>
      <c r="I956" s="241" t="s">
        <v>55</v>
      </c>
      <c r="J956" s="241" t="s">
        <v>322</v>
      </c>
      <c r="K956" s="241" t="s">
        <v>209</v>
      </c>
      <c r="L956" s="241" t="s">
        <v>43</v>
      </c>
      <c r="M956" s="243">
        <v>1001.2</v>
      </c>
    </row>
    <row r="957" spans="1:13" ht="13.5" x14ac:dyDescent="0.25">
      <c r="A957" s="241" t="s">
        <v>1551</v>
      </c>
      <c r="B957" s="241" t="s">
        <v>1494</v>
      </c>
      <c r="C957" s="241" t="s">
        <v>33</v>
      </c>
      <c r="D957" s="242">
        <v>4582</v>
      </c>
      <c r="E957" s="241" t="s">
        <v>1490</v>
      </c>
      <c r="F957" s="241" t="s">
        <v>315</v>
      </c>
      <c r="G957" s="241" t="s">
        <v>316</v>
      </c>
      <c r="H957" s="241" t="s">
        <v>48</v>
      </c>
      <c r="I957" s="241" t="s">
        <v>55</v>
      </c>
      <c r="J957" s="241" t="s">
        <v>322</v>
      </c>
      <c r="K957" s="241" t="s">
        <v>208</v>
      </c>
      <c r="L957" s="241" t="s">
        <v>43</v>
      </c>
      <c r="M957" s="243">
        <v>1501.8</v>
      </c>
    </row>
    <row r="958" spans="1:13" ht="13.5" x14ac:dyDescent="0.25">
      <c r="A958" s="241" t="s">
        <v>1554</v>
      </c>
      <c r="B958" s="241" t="s">
        <v>1500</v>
      </c>
      <c r="C958" s="241" t="s">
        <v>33</v>
      </c>
      <c r="D958" s="242">
        <v>4582</v>
      </c>
      <c r="E958" s="241" t="s">
        <v>1490</v>
      </c>
      <c r="F958" s="241" t="s">
        <v>315</v>
      </c>
      <c r="G958" s="241" t="s">
        <v>316</v>
      </c>
      <c r="H958" s="241" t="s">
        <v>48</v>
      </c>
      <c r="I958" s="241" t="s">
        <v>55</v>
      </c>
      <c r="J958" s="241" t="s">
        <v>322</v>
      </c>
      <c r="K958" s="241" t="s">
        <v>222</v>
      </c>
      <c r="L958" s="241" t="s">
        <v>43</v>
      </c>
      <c r="M958" s="243">
        <v>801</v>
      </c>
    </row>
    <row r="959" spans="1:13" ht="13.5" x14ac:dyDescent="0.25">
      <c r="A959" s="241" t="s">
        <v>1555</v>
      </c>
      <c r="B959" s="241" t="s">
        <v>1502</v>
      </c>
      <c r="C959" s="241" t="s">
        <v>33</v>
      </c>
      <c r="D959" s="242">
        <v>4582</v>
      </c>
      <c r="E959" s="241" t="s">
        <v>1490</v>
      </c>
      <c r="F959" s="241" t="s">
        <v>315</v>
      </c>
      <c r="G959" s="241" t="s">
        <v>316</v>
      </c>
      <c r="H959" s="241" t="s">
        <v>48</v>
      </c>
      <c r="I959" s="241" t="s">
        <v>55</v>
      </c>
      <c r="J959" s="241" t="s">
        <v>322</v>
      </c>
      <c r="K959" s="241" t="s">
        <v>210</v>
      </c>
      <c r="L959" s="241" t="s">
        <v>41</v>
      </c>
      <c r="M959" s="243">
        <v>200.2</v>
      </c>
    </row>
    <row r="960" spans="1:13" ht="13.5" x14ac:dyDescent="0.25">
      <c r="A960" s="241" t="s">
        <v>1557</v>
      </c>
      <c r="B960" s="241" t="s">
        <v>1506</v>
      </c>
      <c r="C960" s="241" t="s">
        <v>33</v>
      </c>
      <c r="D960" s="242">
        <v>4582</v>
      </c>
      <c r="E960" s="241" t="s">
        <v>1490</v>
      </c>
      <c r="F960" s="241" t="s">
        <v>315</v>
      </c>
      <c r="G960" s="241" t="s">
        <v>316</v>
      </c>
      <c r="H960" s="241" t="s">
        <v>48</v>
      </c>
      <c r="I960" s="241" t="s">
        <v>55</v>
      </c>
      <c r="J960" s="241" t="s">
        <v>322</v>
      </c>
      <c r="K960" s="241" t="s">
        <v>15</v>
      </c>
      <c r="L960" s="241" t="s">
        <v>41</v>
      </c>
      <c r="M960" s="243">
        <v>140.19999999999999</v>
      </c>
    </row>
    <row r="961" spans="1:13" ht="13.5" x14ac:dyDescent="0.25">
      <c r="A961" s="241" t="s">
        <v>1552</v>
      </c>
      <c r="B961" s="241" t="s">
        <v>1496</v>
      </c>
      <c r="C961" s="241" t="s">
        <v>33</v>
      </c>
      <c r="D961" s="242">
        <v>4582</v>
      </c>
      <c r="E961" s="241" t="s">
        <v>1490</v>
      </c>
      <c r="F961" s="241" t="s">
        <v>315</v>
      </c>
      <c r="G961" s="241" t="s">
        <v>316</v>
      </c>
      <c r="H961" s="241" t="s">
        <v>48</v>
      </c>
      <c r="I961" s="241" t="s">
        <v>55</v>
      </c>
      <c r="J961" s="241" t="s">
        <v>322</v>
      </c>
      <c r="K961" s="241" t="s">
        <v>209</v>
      </c>
      <c r="L961" s="241" t="s">
        <v>41</v>
      </c>
      <c r="M961" s="243">
        <v>600.70000000000005</v>
      </c>
    </row>
    <row r="962" spans="1:13" ht="13.5" x14ac:dyDescent="0.25">
      <c r="A962" s="241" t="s">
        <v>1550</v>
      </c>
      <c r="B962" s="241" t="s">
        <v>1492</v>
      </c>
      <c r="C962" s="241" t="s">
        <v>33</v>
      </c>
      <c r="D962" s="242">
        <v>4582</v>
      </c>
      <c r="E962" s="241" t="s">
        <v>1490</v>
      </c>
      <c r="F962" s="241" t="s">
        <v>315</v>
      </c>
      <c r="G962" s="241" t="s">
        <v>316</v>
      </c>
      <c r="H962" s="241" t="s">
        <v>48</v>
      </c>
      <c r="I962" s="241" t="s">
        <v>55</v>
      </c>
      <c r="J962" s="241" t="s">
        <v>322</v>
      </c>
      <c r="K962" s="241" t="s">
        <v>208</v>
      </c>
      <c r="L962" s="241" t="s">
        <v>41</v>
      </c>
      <c r="M962" s="243">
        <v>1001.2</v>
      </c>
    </row>
    <row r="963" spans="1:13" ht="13.5" x14ac:dyDescent="0.25">
      <c r="A963" s="241" t="s">
        <v>1549</v>
      </c>
      <c r="B963" s="241" t="s">
        <v>1489</v>
      </c>
      <c r="C963" s="241" t="s">
        <v>33</v>
      </c>
      <c r="D963" s="242">
        <v>4582</v>
      </c>
      <c r="E963" s="241" t="s">
        <v>1490</v>
      </c>
      <c r="F963" s="241" t="s">
        <v>315</v>
      </c>
      <c r="G963" s="241" t="s">
        <v>316</v>
      </c>
      <c r="H963" s="241" t="s">
        <v>48</v>
      </c>
      <c r="I963" s="241" t="s">
        <v>55</v>
      </c>
      <c r="J963" s="241" t="s">
        <v>322</v>
      </c>
      <c r="K963" s="241" t="s">
        <v>222</v>
      </c>
      <c r="L963" s="241" t="s">
        <v>41</v>
      </c>
      <c r="M963" s="243">
        <v>500.6</v>
      </c>
    </row>
    <row r="964" spans="1:13" ht="13.5" x14ac:dyDescent="0.25">
      <c r="A964" s="241" t="s">
        <v>1566</v>
      </c>
      <c r="B964" s="241" t="s">
        <v>1504</v>
      </c>
      <c r="C964" s="241" t="s">
        <v>33</v>
      </c>
      <c r="D964" s="242">
        <v>4582</v>
      </c>
      <c r="E964" s="241" t="s">
        <v>1490</v>
      </c>
      <c r="F964" s="241" t="s">
        <v>315</v>
      </c>
      <c r="G964" s="241" t="s">
        <v>316</v>
      </c>
      <c r="H964" s="241" t="s">
        <v>48</v>
      </c>
      <c r="I964" s="241" t="s">
        <v>57</v>
      </c>
      <c r="J964" s="241" t="s">
        <v>323</v>
      </c>
      <c r="K964" s="241" t="s">
        <v>210</v>
      </c>
      <c r="L964" s="241" t="s">
        <v>43</v>
      </c>
      <c r="M964" s="243">
        <v>291.2</v>
      </c>
    </row>
    <row r="965" spans="1:13" ht="13.5" x14ac:dyDescent="0.25">
      <c r="A965" s="241" t="s">
        <v>1568</v>
      </c>
      <c r="B965" s="241" t="s">
        <v>1508</v>
      </c>
      <c r="C965" s="241" t="s">
        <v>33</v>
      </c>
      <c r="D965" s="242">
        <v>4582</v>
      </c>
      <c r="E965" s="241" t="s">
        <v>1490</v>
      </c>
      <c r="F965" s="241" t="s">
        <v>315</v>
      </c>
      <c r="G965" s="241" t="s">
        <v>316</v>
      </c>
      <c r="H965" s="241" t="s">
        <v>48</v>
      </c>
      <c r="I965" s="241" t="s">
        <v>57</v>
      </c>
      <c r="J965" s="241" t="s">
        <v>323</v>
      </c>
      <c r="K965" s="241" t="s">
        <v>15</v>
      </c>
      <c r="L965" s="241" t="s">
        <v>43</v>
      </c>
      <c r="M965" s="243">
        <v>203.8</v>
      </c>
    </row>
    <row r="966" spans="1:13" ht="13.5" x14ac:dyDescent="0.25">
      <c r="A966" s="241" t="s">
        <v>1563</v>
      </c>
      <c r="B966" s="241" t="s">
        <v>1498</v>
      </c>
      <c r="C966" s="241" t="s">
        <v>33</v>
      </c>
      <c r="D966" s="242">
        <v>4582</v>
      </c>
      <c r="E966" s="241" t="s">
        <v>1490</v>
      </c>
      <c r="F966" s="241" t="s">
        <v>315</v>
      </c>
      <c r="G966" s="241" t="s">
        <v>316</v>
      </c>
      <c r="H966" s="241" t="s">
        <v>48</v>
      </c>
      <c r="I966" s="241" t="s">
        <v>57</v>
      </c>
      <c r="J966" s="241" t="s">
        <v>323</v>
      </c>
      <c r="K966" s="241" t="s">
        <v>209</v>
      </c>
      <c r="L966" s="241" t="s">
        <v>43</v>
      </c>
      <c r="M966" s="243">
        <v>909.9</v>
      </c>
    </row>
    <row r="967" spans="1:13" ht="13.5" x14ac:dyDescent="0.25">
      <c r="A967" s="241" t="s">
        <v>1561</v>
      </c>
      <c r="B967" s="241" t="s">
        <v>1494</v>
      </c>
      <c r="C967" s="241" t="s">
        <v>33</v>
      </c>
      <c r="D967" s="242">
        <v>4582</v>
      </c>
      <c r="E967" s="241" t="s">
        <v>1490</v>
      </c>
      <c r="F967" s="241" t="s">
        <v>315</v>
      </c>
      <c r="G967" s="241" t="s">
        <v>316</v>
      </c>
      <c r="H967" s="241" t="s">
        <v>48</v>
      </c>
      <c r="I967" s="241" t="s">
        <v>57</v>
      </c>
      <c r="J967" s="241" t="s">
        <v>323</v>
      </c>
      <c r="K967" s="241" t="s">
        <v>208</v>
      </c>
      <c r="L967" s="241" t="s">
        <v>43</v>
      </c>
      <c r="M967" s="243">
        <v>1364.8</v>
      </c>
    </row>
    <row r="968" spans="1:13" ht="13.5" x14ac:dyDescent="0.25">
      <c r="A968" s="241" t="s">
        <v>1564</v>
      </c>
      <c r="B968" s="241" t="s">
        <v>1500</v>
      </c>
      <c r="C968" s="241" t="s">
        <v>33</v>
      </c>
      <c r="D968" s="242">
        <v>4582</v>
      </c>
      <c r="E968" s="241" t="s">
        <v>1490</v>
      </c>
      <c r="F968" s="241" t="s">
        <v>315</v>
      </c>
      <c r="G968" s="241" t="s">
        <v>316</v>
      </c>
      <c r="H968" s="241" t="s">
        <v>48</v>
      </c>
      <c r="I968" s="241" t="s">
        <v>57</v>
      </c>
      <c r="J968" s="241" t="s">
        <v>323</v>
      </c>
      <c r="K968" s="241" t="s">
        <v>222</v>
      </c>
      <c r="L968" s="241" t="s">
        <v>43</v>
      </c>
      <c r="M968" s="243">
        <v>727.9</v>
      </c>
    </row>
    <row r="969" spans="1:13" ht="13.5" x14ac:dyDescent="0.25">
      <c r="A969" s="241" t="s">
        <v>1565</v>
      </c>
      <c r="B969" s="241" t="s">
        <v>1502</v>
      </c>
      <c r="C969" s="241" t="s">
        <v>33</v>
      </c>
      <c r="D969" s="242">
        <v>4582</v>
      </c>
      <c r="E969" s="241" t="s">
        <v>1490</v>
      </c>
      <c r="F969" s="241" t="s">
        <v>315</v>
      </c>
      <c r="G969" s="241" t="s">
        <v>316</v>
      </c>
      <c r="H969" s="241" t="s">
        <v>48</v>
      </c>
      <c r="I969" s="241" t="s">
        <v>57</v>
      </c>
      <c r="J969" s="241" t="s">
        <v>323</v>
      </c>
      <c r="K969" s="241" t="s">
        <v>210</v>
      </c>
      <c r="L969" s="241" t="s">
        <v>41</v>
      </c>
      <c r="M969" s="243">
        <v>182</v>
      </c>
    </row>
    <row r="970" spans="1:13" ht="13.5" x14ac:dyDescent="0.25">
      <c r="A970" s="241" t="s">
        <v>1567</v>
      </c>
      <c r="B970" s="241" t="s">
        <v>1506</v>
      </c>
      <c r="C970" s="241" t="s">
        <v>33</v>
      </c>
      <c r="D970" s="242">
        <v>4582</v>
      </c>
      <c r="E970" s="241" t="s">
        <v>1490</v>
      </c>
      <c r="F970" s="241" t="s">
        <v>315</v>
      </c>
      <c r="G970" s="241" t="s">
        <v>316</v>
      </c>
      <c r="H970" s="241" t="s">
        <v>48</v>
      </c>
      <c r="I970" s="241" t="s">
        <v>57</v>
      </c>
      <c r="J970" s="241" t="s">
        <v>323</v>
      </c>
      <c r="K970" s="241" t="s">
        <v>15</v>
      </c>
      <c r="L970" s="241" t="s">
        <v>41</v>
      </c>
      <c r="M970" s="243">
        <v>127.4</v>
      </c>
    </row>
    <row r="971" spans="1:13" ht="13.5" x14ac:dyDescent="0.25">
      <c r="A971" s="241" t="s">
        <v>1562</v>
      </c>
      <c r="B971" s="241" t="s">
        <v>1496</v>
      </c>
      <c r="C971" s="241" t="s">
        <v>33</v>
      </c>
      <c r="D971" s="242">
        <v>4582</v>
      </c>
      <c r="E971" s="241" t="s">
        <v>1490</v>
      </c>
      <c r="F971" s="241" t="s">
        <v>315</v>
      </c>
      <c r="G971" s="241" t="s">
        <v>316</v>
      </c>
      <c r="H971" s="241" t="s">
        <v>48</v>
      </c>
      <c r="I971" s="241" t="s">
        <v>57</v>
      </c>
      <c r="J971" s="241" t="s">
        <v>323</v>
      </c>
      <c r="K971" s="241" t="s">
        <v>209</v>
      </c>
      <c r="L971" s="241" t="s">
        <v>41</v>
      </c>
      <c r="M971" s="243">
        <v>545.9</v>
      </c>
    </row>
    <row r="972" spans="1:13" ht="13.5" x14ac:dyDescent="0.25">
      <c r="A972" s="241" t="s">
        <v>1560</v>
      </c>
      <c r="B972" s="241" t="s">
        <v>1492</v>
      </c>
      <c r="C972" s="241" t="s">
        <v>33</v>
      </c>
      <c r="D972" s="242">
        <v>4582</v>
      </c>
      <c r="E972" s="241" t="s">
        <v>1490</v>
      </c>
      <c r="F972" s="241" t="s">
        <v>315</v>
      </c>
      <c r="G972" s="241" t="s">
        <v>316</v>
      </c>
      <c r="H972" s="241" t="s">
        <v>48</v>
      </c>
      <c r="I972" s="241" t="s">
        <v>57</v>
      </c>
      <c r="J972" s="241" t="s">
        <v>323</v>
      </c>
      <c r="K972" s="241" t="s">
        <v>208</v>
      </c>
      <c r="L972" s="241" t="s">
        <v>41</v>
      </c>
      <c r="M972" s="243">
        <v>909.9</v>
      </c>
    </row>
    <row r="973" spans="1:13" ht="13.5" x14ac:dyDescent="0.25">
      <c r="A973" s="241" t="s">
        <v>1559</v>
      </c>
      <c r="B973" s="241" t="s">
        <v>1489</v>
      </c>
      <c r="C973" s="241" t="s">
        <v>33</v>
      </c>
      <c r="D973" s="242">
        <v>4582</v>
      </c>
      <c r="E973" s="241" t="s">
        <v>1490</v>
      </c>
      <c r="F973" s="241" t="s">
        <v>315</v>
      </c>
      <c r="G973" s="241" t="s">
        <v>316</v>
      </c>
      <c r="H973" s="241" t="s">
        <v>48</v>
      </c>
      <c r="I973" s="241" t="s">
        <v>57</v>
      </c>
      <c r="J973" s="241" t="s">
        <v>323</v>
      </c>
      <c r="K973" s="241" t="s">
        <v>222</v>
      </c>
      <c r="L973" s="241" t="s">
        <v>41</v>
      </c>
      <c r="M973" s="243">
        <v>454.9</v>
      </c>
    </row>
    <row r="974" spans="1:13" ht="13.5" x14ac:dyDescent="0.25">
      <c r="A974" s="241" t="s">
        <v>1576</v>
      </c>
      <c r="B974" s="241" t="s">
        <v>1504</v>
      </c>
      <c r="C974" s="241" t="s">
        <v>33</v>
      </c>
      <c r="D974" s="242">
        <v>4582</v>
      </c>
      <c r="E974" s="241" t="s">
        <v>1490</v>
      </c>
      <c r="F974" s="241" t="s">
        <v>315</v>
      </c>
      <c r="G974" s="241" t="s">
        <v>316</v>
      </c>
      <c r="H974" s="241" t="s">
        <v>48</v>
      </c>
      <c r="I974" s="241" t="s">
        <v>231</v>
      </c>
      <c r="J974" s="241" t="s">
        <v>324</v>
      </c>
      <c r="K974" s="241" t="s">
        <v>210</v>
      </c>
      <c r="L974" s="241" t="s">
        <v>43</v>
      </c>
      <c r="M974" s="243">
        <v>261.39999999999998</v>
      </c>
    </row>
    <row r="975" spans="1:13" ht="13.5" x14ac:dyDescent="0.25">
      <c r="A975" s="241" t="s">
        <v>1578</v>
      </c>
      <c r="B975" s="241" t="s">
        <v>1508</v>
      </c>
      <c r="C975" s="241" t="s">
        <v>33</v>
      </c>
      <c r="D975" s="242">
        <v>4582</v>
      </c>
      <c r="E975" s="241" t="s">
        <v>1490</v>
      </c>
      <c r="F975" s="241" t="s">
        <v>315</v>
      </c>
      <c r="G975" s="241" t="s">
        <v>316</v>
      </c>
      <c r="H975" s="241" t="s">
        <v>48</v>
      </c>
      <c r="I975" s="241" t="s">
        <v>231</v>
      </c>
      <c r="J975" s="241" t="s">
        <v>324</v>
      </c>
      <c r="K975" s="241" t="s">
        <v>15</v>
      </c>
      <c r="L975" s="241" t="s">
        <v>43</v>
      </c>
      <c r="M975" s="243">
        <v>183</v>
      </c>
    </row>
    <row r="976" spans="1:13" ht="13.5" x14ac:dyDescent="0.25">
      <c r="A976" s="241" t="s">
        <v>1573</v>
      </c>
      <c r="B976" s="241" t="s">
        <v>1498</v>
      </c>
      <c r="C976" s="241" t="s">
        <v>33</v>
      </c>
      <c r="D976" s="242">
        <v>4582</v>
      </c>
      <c r="E976" s="241" t="s">
        <v>1490</v>
      </c>
      <c r="F976" s="241" t="s">
        <v>315</v>
      </c>
      <c r="G976" s="241" t="s">
        <v>316</v>
      </c>
      <c r="H976" s="241" t="s">
        <v>48</v>
      </c>
      <c r="I976" s="241" t="s">
        <v>231</v>
      </c>
      <c r="J976" s="241" t="s">
        <v>324</v>
      </c>
      <c r="K976" s="241" t="s">
        <v>209</v>
      </c>
      <c r="L976" s="241" t="s">
        <v>43</v>
      </c>
      <c r="M976" s="243">
        <v>817</v>
      </c>
    </row>
    <row r="977" spans="1:13" ht="13.5" x14ac:dyDescent="0.25">
      <c r="A977" s="241" t="s">
        <v>1571</v>
      </c>
      <c r="B977" s="241" t="s">
        <v>1494</v>
      </c>
      <c r="C977" s="241" t="s">
        <v>33</v>
      </c>
      <c r="D977" s="242">
        <v>4582</v>
      </c>
      <c r="E977" s="241" t="s">
        <v>1490</v>
      </c>
      <c r="F977" s="241" t="s">
        <v>315</v>
      </c>
      <c r="G977" s="241" t="s">
        <v>316</v>
      </c>
      <c r="H977" s="241" t="s">
        <v>48</v>
      </c>
      <c r="I977" s="241" t="s">
        <v>231</v>
      </c>
      <c r="J977" s="241" t="s">
        <v>324</v>
      </c>
      <c r="K977" s="241" t="s">
        <v>208</v>
      </c>
      <c r="L977" s="241" t="s">
        <v>43</v>
      </c>
      <c r="M977" s="243">
        <v>1225.4000000000001</v>
      </c>
    </row>
    <row r="978" spans="1:13" ht="13.5" x14ac:dyDescent="0.25">
      <c r="A978" s="241" t="s">
        <v>1574</v>
      </c>
      <c r="B978" s="241" t="s">
        <v>1500</v>
      </c>
      <c r="C978" s="241" t="s">
        <v>33</v>
      </c>
      <c r="D978" s="242">
        <v>4582</v>
      </c>
      <c r="E978" s="241" t="s">
        <v>1490</v>
      </c>
      <c r="F978" s="241" t="s">
        <v>315</v>
      </c>
      <c r="G978" s="241" t="s">
        <v>316</v>
      </c>
      <c r="H978" s="241" t="s">
        <v>48</v>
      </c>
      <c r="I978" s="241" t="s">
        <v>231</v>
      </c>
      <c r="J978" s="241" t="s">
        <v>324</v>
      </c>
      <c r="K978" s="241" t="s">
        <v>222</v>
      </c>
      <c r="L978" s="241" t="s">
        <v>43</v>
      </c>
      <c r="M978" s="243">
        <v>653.6</v>
      </c>
    </row>
    <row r="979" spans="1:13" ht="13.5" x14ac:dyDescent="0.25">
      <c r="A979" s="241" t="s">
        <v>1575</v>
      </c>
      <c r="B979" s="241" t="s">
        <v>1502</v>
      </c>
      <c r="C979" s="241" t="s">
        <v>33</v>
      </c>
      <c r="D979" s="242">
        <v>4582</v>
      </c>
      <c r="E979" s="241" t="s">
        <v>1490</v>
      </c>
      <c r="F979" s="241" t="s">
        <v>315</v>
      </c>
      <c r="G979" s="241" t="s">
        <v>316</v>
      </c>
      <c r="H979" s="241" t="s">
        <v>48</v>
      </c>
      <c r="I979" s="241" t="s">
        <v>231</v>
      </c>
      <c r="J979" s="241" t="s">
        <v>324</v>
      </c>
      <c r="K979" s="241" t="s">
        <v>210</v>
      </c>
      <c r="L979" s="241" t="s">
        <v>41</v>
      </c>
      <c r="M979" s="243">
        <v>163.4</v>
      </c>
    </row>
    <row r="980" spans="1:13" ht="13.5" x14ac:dyDescent="0.25">
      <c r="A980" s="241" t="s">
        <v>1577</v>
      </c>
      <c r="B980" s="241" t="s">
        <v>1506</v>
      </c>
      <c r="C980" s="241" t="s">
        <v>33</v>
      </c>
      <c r="D980" s="242">
        <v>4582</v>
      </c>
      <c r="E980" s="241" t="s">
        <v>1490</v>
      </c>
      <c r="F980" s="241" t="s">
        <v>315</v>
      </c>
      <c r="G980" s="241" t="s">
        <v>316</v>
      </c>
      <c r="H980" s="241" t="s">
        <v>48</v>
      </c>
      <c r="I980" s="241" t="s">
        <v>231</v>
      </c>
      <c r="J980" s="241" t="s">
        <v>324</v>
      </c>
      <c r="K980" s="241" t="s">
        <v>15</v>
      </c>
      <c r="L980" s="241" t="s">
        <v>41</v>
      </c>
      <c r="M980" s="243">
        <v>114.4</v>
      </c>
    </row>
    <row r="981" spans="1:13" ht="13.5" x14ac:dyDescent="0.25">
      <c r="A981" s="241" t="s">
        <v>1572</v>
      </c>
      <c r="B981" s="241" t="s">
        <v>1496</v>
      </c>
      <c r="C981" s="241" t="s">
        <v>33</v>
      </c>
      <c r="D981" s="242">
        <v>4582</v>
      </c>
      <c r="E981" s="241" t="s">
        <v>1490</v>
      </c>
      <c r="F981" s="241" t="s">
        <v>315</v>
      </c>
      <c r="G981" s="241" t="s">
        <v>316</v>
      </c>
      <c r="H981" s="241" t="s">
        <v>48</v>
      </c>
      <c r="I981" s="241" t="s">
        <v>231</v>
      </c>
      <c r="J981" s="241" t="s">
        <v>324</v>
      </c>
      <c r="K981" s="241" t="s">
        <v>209</v>
      </c>
      <c r="L981" s="241" t="s">
        <v>41</v>
      </c>
      <c r="M981" s="243">
        <v>490.2</v>
      </c>
    </row>
    <row r="982" spans="1:13" ht="13.5" x14ac:dyDescent="0.25">
      <c r="A982" s="241" t="s">
        <v>1570</v>
      </c>
      <c r="B982" s="241" t="s">
        <v>1492</v>
      </c>
      <c r="C982" s="241" t="s">
        <v>33</v>
      </c>
      <c r="D982" s="242">
        <v>4582</v>
      </c>
      <c r="E982" s="241" t="s">
        <v>1490</v>
      </c>
      <c r="F982" s="241" t="s">
        <v>315</v>
      </c>
      <c r="G982" s="241" t="s">
        <v>316</v>
      </c>
      <c r="H982" s="241" t="s">
        <v>48</v>
      </c>
      <c r="I982" s="241" t="s">
        <v>231</v>
      </c>
      <c r="J982" s="241" t="s">
        <v>324</v>
      </c>
      <c r="K982" s="241" t="s">
        <v>208</v>
      </c>
      <c r="L982" s="241" t="s">
        <v>41</v>
      </c>
      <c r="M982" s="243">
        <v>817</v>
      </c>
    </row>
    <row r="983" spans="1:13" ht="13.5" x14ac:dyDescent="0.25">
      <c r="A983" s="241" t="s">
        <v>1569</v>
      </c>
      <c r="B983" s="241" t="s">
        <v>1489</v>
      </c>
      <c r="C983" s="241" t="s">
        <v>33</v>
      </c>
      <c r="D983" s="242">
        <v>4582</v>
      </c>
      <c r="E983" s="241" t="s">
        <v>1490</v>
      </c>
      <c r="F983" s="241" t="s">
        <v>315</v>
      </c>
      <c r="G983" s="241" t="s">
        <v>316</v>
      </c>
      <c r="H983" s="241" t="s">
        <v>48</v>
      </c>
      <c r="I983" s="241" t="s">
        <v>231</v>
      </c>
      <c r="J983" s="241" t="s">
        <v>324</v>
      </c>
      <c r="K983" s="241" t="s">
        <v>222</v>
      </c>
      <c r="L983" s="241" t="s">
        <v>41</v>
      </c>
      <c r="M983" s="243">
        <v>408.5</v>
      </c>
    </row>
    <row r="984" spans="1:13" ht="13.5" x14ac:dyDescent="0.25">
      <c r="A984" s="241" t="s">
        <v>1727</v>
      </c>
      <c r="B984" s="241" t="s">
        <v>1728</v>
      </c>
      <c r="C984" s="241" t="s">
        <v>33</v>
      </c>
      <c r="D984" s="242">
        <v>4583</v>
      </c>
      <c r="E984" s="241" t="s">
        <v>1722</v>
      </c>
      <c r="F984" s="241" t="s">
        <v>325</v>
      </c>
      <c r="G984" s="241" t="s">
        <v>308</v>
      </c>
      <c r="H984" s="241" t="s">
        <v>48</v>
      </c>
      <c r="I984" s="241" t="s">
        <v>326</v>
      </c>
      <c r="J984" s="241" t="s">
        <v>327</v>
      </c>
      <c r="K984" s="241" t="s">
        <v>210</v>
      </c>
      <c r="L984" s="241" t="s">
        <v>43</v>
      </c>
      <c r="M984" s="243">
        <v>1746.9</v>
      </c>
    </row>
    <row r="985" spans="1:13" ht="13.5" x14ac:dyDescent="0.25">
      <c r="A985" s="241" t="s">
        <v>1725</v>
      </c>
      <c r="B985" s="241" t="s">
        <v>1726</v>
      </c>
      <c r="C985" s="241" t="s">
        <v>33</v>
      </c>
      <c r="D985" s="242">
        <v>4583</v>
      </c>
      <c r="E985" s="241" t="s">
        <v>1722</v>
      </c>
      <c r="F985" s="241" t="s">
        <v>325</v>
      </c>
      <c r="G985" s="241" t="s">
        <v>308</v>
      </c>
      <c r="H985" s="241" t="s">
        <v>48</v>
      </c>
      <c r="I985" s="241" t="s">
        <v>326</v>
      </c>
      <c r="J985" s="241" t="s">
        <v>327</v>
      </c>
      <c r="K985" s="241" t="s">
        <v>15</v>
      </c>
      <c r="L985" s="241" t="s">
        <v>43</v>
      </c>
      <c r="M985" s="243">
        <v>1222.8</v>
      </c>
    </row>
    <row r="986" spans="1:13" ht="13.5" x14ac:dyDescent="0.25">
      <c r="A986" s="241" t="s">
        <v>1733</v>
      </c>
      <c r="B986" s="241" t="s">
        <v>1734</v>
      </c>
      <c r="C986" s="241" t="s">
        <v>33</v>
      </c>
      <c r="D986" s="242">
        <v>4583</v>
      </c>
      <c r="E986" s="241" t="s">
        <v>1722</v>
      </c>
      <c r="F986" s="241" t="s">
        <v>325</v>
      </c>
      <c r="G986" s="241" t="s">
        <v>308</v>
      </c>
      <c r="H986" s="241" t="s">
        <v>48</v>
      </c>
      <c r="I986" s="241" t="s">
        <v>326</v>
      </c>
      <c r="J986" s="241" t="s">
        <v>327</v>
      </c>
      <c r="K986" s="241" t="s">
        <v>209</v>
      </c>
      <c r="L986" s="241" t="s">
        <v>43</v>
      </c>
      <c r="M986" s="243">
        <v>5459</v>
      </c>
    </row>
    <row r="987" spans="1:13" ht="13.5" x14ac:dyDescent="0.25">
      <c r="A987" s="241" t="s">
        <v>1737</v>
      </c>
      <c r="B987" s="241" t="s">
        <v>1738</v>
      </c>
      <c r="C987" s="241" t="s">
        <v>33</v>
      </c>
      <c r="D987" s="242">
        <v>4583</v>
      </c>
      <c r="E987" s="241" t="s">
        <v>1722</v>
      </c>
      <c r="F987" s="241" t="s">
        <v>325</v>
      </c>
      <c r="G987" s="241" t="s">
        <v>308</v>
      </c>
      <c r="H987" s="241" t="s">
        <v>48</v>
      </c>
      <c r="I987" s="241" t="s">
        <v>326</v>
      </c>
      <c r="J987" s="241" t="s">
        <v>327</v>
      </c>
      <c r="K987" s="241" t="s">
        <v>208</v>
      </c>
      <c r="L987" s="241" t="s">
        <v>43</v>
      </c>
      <c r="M987" s="243">
        <v>8188.5</v>
      </c>
    </row>
    <row r="988" spans="1:13" ht="13.5" x14ac:dyDescent="0.25">
      <c r="A988" s="241" t="s">
        <v>1729</v>
      </c>
      <c r="B988" s="241" t="s">
        <v>1730</v>
      </c>
      <c r="C988" s="241" t="s">
        <v>33</v>
      </c>
      <c r="D988" s="242">
        <v>4583</v>
      </c>
      <c r="E988" s="241" t="s">
        <v>1722</v>
      </c>
      <c r="F988" s="241" t="s">
        <v>325</v>
      </c>
      <c r="G988" s="241" t="s">
        <v>308</v>
      </c>
      <c r="H988" s="241" t="s">
        <v>48</v>
      </c>
      <c r="I988" s="241" t="s">
        <v>326</v>
      </c>
      <c r="J988" s="241" t="s">
        <v>327</v>
      </c>
      <c r="K988" s="241" t="s">
        <v>222</v>
      </c>
      <c r="L988" s="241" t="s">
        <v>43</v>
      </c>
      <c r="M988" s="243">
        <v>4367.2</v>
      </c>
    </row>
    <row r="989" spans="1:13" ht="13.5" x14ac:dyDescent="0.25">
      <c r="A989" s="241" t="s">
        <v>1720</v>
      </c>
      <c r="B989" s="241" t="s">
        <v>1721</v>
      </c>
      <c r="C989" s="241" t="s">
        <v>33</v>
      </c>
      <c r="D989" s="242">
        <v>4583</v>
      </c>
      <c r="E989" s="241" t="s">
        <v>1722</v>
      </c>
      <c r="F989" s="241" t="s">
        <v>325</v>
      </c>
      <c r="G989" s="241" t="s">
        <v>308</v>
      </c>
      <c r="H989" s="241" t="s">
        <v>48</v>
      </c>
      <c r="I989" s="241" t="s">
        <v>326</v>
      </c>
      <c r="J989" s="241" t="s">
        <v>327</v>
      </c>
      <c r="K989" s="241" t="s">
        <v>210</v>
      </c>
      <c r="L989" s="241" t="s">
        <v>41</v>
      </c>
      <c r="M989" s="243">
        <v>1091.8</v>
      </c>
    </row>
    <row r="990" spans="1:13" ht="13.5" x14ac:dyDescent="0.25">
      <c r="A990" s="241" t="s">
        <v>1739</v>
      </c>
      <c r="B990" s="241" t="s">
        <v>1740</v>
      </c>
      <c r="C990" s="241" t="s">
        <v>33</v>
      </c>
      <c r="D990" s="242">
        <v>4583</v>
      </c>
      <c r="E990" s="241" t="s">
        <v>1722</v>
      </c>
      <c r="F990" s="241" t="s">
        <v>325</v>
      </c>
      <c r="G990" s="241" t="s">
        <v>308</v>
      </c>
      <c r="H990" s="241" t="s">
        <v>48</v>
      </c>
      <c r="I990" s="241" t="s">
        <v>326</v>
      </c>
      <c r="J990" s="241" t="s">
        <v>327</v>
      </c>
      <c r="K990" s="241" t="s">
        <v>15</v>
      </c>
      <c r="L990" s="241" t="s">
        <v>41</v>
      </c>
      <c r="M990" s="243">
        <v>764.3</v>
      </c>
    </row>
    <row r="991" spans="1:13" ht="13.5" x14ac:dyDescent="0.25">
      <c r="A991" s="241" t="s">
        <v>1735</v>
      </c>
      <c r="B991" s="241" t="s">
        <v>1736</v>
      </c>
      <c r="C991" s="241" t="s">
        <v>33</v>
      </c>
      <c r="D991" s="242">
        <v>4583</v>
      </c>
      <c r="E991" s="241" t="s">
        <v>1722</v>
      </c>
      <c r="F991" s="241" t="s">
        <v>325</v>
      </c>
      <c r="G991" s="241" t="s">
        <v>308</v>
      </c>
      <c r="H991" s="241" t="s">
        <v>48</v>
      </c>
      <c r="I991" s="241" t="s">
        <v>326</v>
      </c>
      <c r="J991" s="241" t="s">
        <v>327</v>
      </c>
      <c r="K991" s="241" t="s">
        <v>209</v>
      </c>
      <c r="L991" s="241" t="s">
        <v>41</v>
      </c>
      <c r="M991" s="243">
        <v>3275.4</v>
      </c>
    </row>
    <row r="992" spans="1:13" ht="13.5" x14ac:dyDescent="0.25">
      <c r="A992" s="241" t="s">
        <v>1723</v>
      </c>
      <c r="B992" s="241" t="s">
        <v>1724</v>
      </c>
      <c r="C992" s="241" t="s">
        <v>33</v>
      </c>
      <c r="D992" s="242">
        <v>4583</v>
      </c>
      <c r="E992" s="241" t="s">
        <v>1722</v>
      </c>
      <c r="F992" s="241" t="s">
        <v>325</v>
      </c>
      <c r="G992" s="241" t="s">
        <v>308</v>
      </c>
      <c r="H992" s="241" t="s">
        <v>48</v>
      </c>
      <c r="I992" s="241" t="s">
        <v>326</v>
      </c>
      <c r="J992" s="241" t="s">
        <v>327</v>
      </c>
      <c r="K992" s="241" t="s">
        <v>208</v>
      </c>
      <c r="L992" s="241" t="s">
        <v>41</v>
      </c>
      <c r="M992" s="243">
        <v>5459</v>
      </c>
    </row>
    <row r="993" spans="1:13" ht="13.5" x14ac:dyDescent="0.25">
      <c r="A993" s="241" t="s">
        <v>1731</v>
      </c>
      <c r="B993" s="241" t="s">
        <v>1732</v>
      </c>
      <c r="C993" s="241" t="s">
        <v>33</v>
      </c>
      <c r="D993" s="242">
        <v>4583</v>
      </c>
      <c r="E993" s="241" t="s">
        <v>1722</v>
      </c>
      <c r="F993" s="241" t="s">
        <v>325</v>
      </c>
      <c r="G993" s="241" t="s">
        <v>308</v>
      </c>
      <c r="H993" s="241" t="s">
        <v>48</v>
      </c>
      <c r="I993" s="241" t="s">
        <v>326</v>
      </c>
      <c r="J993" s="241" t="s">
        <v>327</v>
      </c>
      <c r="K993" s="241" t="s">
        <v>222</v>
      </c>
      <c r="L993" s="241" t="s">
        <v>41</v>
      </c>
      <c r="M993" s="243">
        <v>2729.5</v>
      </c>
    </row>
    <row r="994" spans="1:13" ht="13.5" x14ac:dyDescent="0.25">
      <c r="A994" s="241" t="s">
        <v>1744</v>
      </c>
      <c r="B994" s="241" t="s">
        <v>1728</v>
      </c>
      <c r="C994" s="241" t="s">
        <v>33</v>
      </c>
      <c r="D994" s="242">
        <v>4583</v>
      </c>
      <c r="E994" s="241" t="s">
        <v>1722</v>
      </c>
      <c r="F994" s="241" t="s">
        <v>325</v>
      </c>
      <c r="G994" s="241" t="s">
        <v>308</v>
      </c>
      <c r="H994" s="241" t="s">
        <v>48</v>
      </c>
      <c r="I994" s="241" t="s">
        <v>328</v>
      </c>
      <c r="J994" s="241" t="s">
        <v>329</v>
      </c>
      <c r="K994" s="241" t="s">
        <v>210</v>
      </c>
      <c r="L994" s="241" t="s">
        <v>43</v>
      </c>
      <c r="M994" s="243">
        <v>1746.9</v>
      </c>
    </row>
    <row r="995" spans="1:13" ht="13.5" x14ac:dyDescent="0.25">
      <c r="A995" s="241" t="s">
        <v>1743</v>
      </c>
      <c r="B995" s="241" t="s">
        <v>1726</v>
      </c>
      <c r="C995" s="241" t="s">
        <v>33</v>
      </c>
      <c r="D995" s="242">
        <v>4583</v>
      </c>
      <c r="E995" s="241" t="s">
        <v>1722</v>
      </c>
      <c r="F995" s="241" t="s">
        <v>325</v>
      </c>
      <c r="G995" s="241" t="s">
        <v>308</v>
      </c>
      <c r="H995" s="241" t="s">
        <v>48</v>
      </c>
      <c r="I995" s="241" t="s">
        <v>328</v>
      </c>
      <c r="J995" s="241" t="s">
        <v>329</v>
      </c>
      <c r="K995" s="241" t="s">
        <v>15</v>
      </c>
      <c r="L995" s="241" t="s">
        <v>43</v>
      </c>
      <c r="M995" s="243">
        <v>1222.8</v>
      </c>
    </row>
    <row r="996" spans="1:13" ht="13.5" x14ac:dyDescent="0.25">
      <c r="A996" s="241" t="s">
        <v>1747</v>
      </c>
      <c r="B996" s="241" t="s">
        <v>1734</v>
      </c>
      <c r="C996" s="241" t="s">
        <v>33</v>
      </c>
      <c r="D996" s="242">
        <v>4583</v>
      </c>
      <c r="E996" s="241" t="s">
        <v>1722</v>
      </c>
      <c r="F996" s="241" t="s">
        <v>325</v>
      </c>
      <c r="G996" s="241" t="s">
        <v>308</v>
      </c>
      <c r="H996" s="241" t="s">
        <v>48</v>
      </c>
      <c r="I996" s="241" t="s">
        <v>328</v>
      </c>
      <c r="J996" s="241" t="s">
        <v>329</v>
      </c>
      <c r="K996" s="241" t="s">
        <v>209</v>
      </c>
      <c r="L996" s="241" t="s">
        <v>43</v>
      </c>
      <c r="M996" s="243">
        <v>5459</v>
      </c>
    </row>
    <row r="997" spans="1:13" ht="13.5" x14ac:dyDescent="0.25">
      <c r="A997" s="241" t="s">
        <v>1749</v>
      </c>
      <c r="B997" s="241" t="s">
        <v>1738</v>
      </c>
      <c r="C997" s="241" t="s">
        <v>33</v>
      </c>
      <c r="D997" s="242">
        <v>4583</v>
      </c>
      <c r="E997" s="241" t="s">
        <v>1722</v>
      </c>
      <c r="F997" s="241" t="s">
        <v>325</v>
      </c>
      <c r="G997" s="241" t="s">
        <v>308</v>
      </c>
      <c r="H997" s="241" t="s">
        <v>48</v>
      </c>
      <c r="I997" s="241" t="s">
        <v>328</v>
      </c>
      <c r="J997" s="241" t="s">
        <v>329</v>
      </c>
      <c r="K997" s="241" t="s">
        <v>208</v>
      </c>
      <c r="L997" s="241" t="s">
        <v>43</v>
      </c>
      <c r="M997" s="243">
        <v>8188.5</v>
      </c>
    </row>
    <row r="998" spans="1:13" ht="13.5" x14ac:dyDescent="0.25">
      <c r="A998" s="241" t="s">
        <v>1745</v>
      </c>
      <c r="B998" s="241" t="s">
        <v>1730</v>
      </c>
      <c r="C998" s="241" t="s">
        <v>33</v>
      </c>
      <c r="D998" s="242">
        <v>4583</v>
      </c>
      <c r="E998" s="241" t="s">
        <v>1722</v>
      </c>
      <c r="F998" s="241" t="s">
        <v>325</v>
      </c>
      <c r="G998" s="241" t="s">
        <v>308</v>
      </c>
      <c r="H998" s="241" t="s">
        <v>48</v>
      </c>
      <c r="I998" s="241" t="s">
        <v>328</v>
      </c>
      <c r="J998" s="241" t="s">
        <v>329</v>
      </c>
      <c r="K998" s="241" t="s">
        <v>222</v>
      </c>
      <c r="L998" s="241" t="s">
        <v>43</v>
      </c>
      <c r="M998" s="243">
        <v>4367.2</v>
      </c>
    </row>
    <row r="999" spans="1:13" ht="13.5" x14ac:dyDescent="0.25">
      <c r="A999" s="241" t="s">
        <v>1741</v>
      </c>
      <c r="B999" s="241" t="s">
        <v>1721</v>
      </c>
      <c r="C999" s="241" t="s">
        <v>33</v>
      </c>
      <c r="D999" s="242">
        <v>4583</v>
      </c>
      <c r="E999" s="241" t="s">
        <v>1722</v>
      </c>
      <c r="F999" s="241" t="s">
        <v>325</v>
      </c>
      <c r="G999" s="241" t="s">
        <v>308</v>
      </c>
      <c r="H999" s="241" t="s">
        <v>48</v>
      </c>
      <c r="I999" s="241" t="s">
        <v>328</v>
      </c>
      <c r="J999" s="241" t="s">
        <v>329</v>
      </c>
      <c r="K999" s="241" t="s">
        <v>210</v>
      </c>
      <c r="L999" s="241" t="s">
        <v>41</v>
      </c>
      <c r="M999" s="243">
        <v>1091.8</v>
      </c>
    </row>
    <row r="1000" spans="1:13" ht="13.5" x14ac:dyDescent="0.25">
      <c r="A1000" s="241" t="s">
        <v>1750</v>
      </c>
      <c r="B1000" s="241" t="s">
        <v>1740</v>
      </c>
      <c r="C1000" s="241" t="s">
        <v>33</v>
      </c>
      <c r="D1000" s="242">
        <v>4583</v>
      </c>
      <c r="E1000" s="241" t="s">
        <v>1722</v>
      </c>
      <c r="F1000" s="241" t="s">
        <v>325</v>
      </c>
      <c r="G1000" s="241" t="s">
        <v>308</v>
      </c>
      <c r="H1000" s="241" t="s">
        <v>48</v>
      </c>
      <c r="I1000" s="241" t="s">
        <v>328</v>
      </c>
      <c r="J1000" s="241" t="s">
        <v>329</v>
      </c>
      <c r="K1000" s="241" t="s">
        <v>15</v>
      </c>
      <c r="L1000" s="241" t="s">
        <v>41</v>
      </c>
      <c r="M1000" s="243">
        <v>764.3</v>
      </c>
    </row>
    <row r="1001" spans="1:13" ht="13.5" x14ac:dyDescent="0.25">
      <c r="A1001" s="241" t="s">
        <v>1748</v>
      </c>
      <c r="B1001" s="241" t="s">
        <v>1736</v>
      </c>
      <c r="C1001" s="241" t="s">
        <v>33</v>
      </c>
      <c r="D1001" s="242">
        <v>4583</v>
      </c>
      <c r="E1001" s="241" t="s">
        <v>1722</v>
      </c>
      <c r="F1001" s="241" t="s">
        <v>325</v>
      </c>
      <c r="G1001" s="241" t="s">
        <v>308</v>
      </c>
      <c r="H1001" s="241" t="s">
        <v>48</v>
      </c>
      <c r="I1001" s="241" t="s">
        <v>328</v>
      </c>
      <c r="J1001" s="241" t="s">
        <v>329</v>
      </c>
      <c r="K1001" s="241" t="s">
        <v>209</v>
      </c>
      <c r="L1001" s="241" t="s">
        <v>41</v>
      </c>
      <c r="M1001" s="243">
        <v>3275.4</v>
      </c>
    </row>
    <row r="1002" spans="1:13" ht="13.5" x14ac:dyDescent="0.25">
      <c r="A1002" s="241" t="s">
        <v>1742</v>
      </c>
      <c r="B1002" s="241" t="s">
        <v>1724</v>
      </c>
      <c r="C1002" s="241" t="s">
        <v>33</v>
      </c>
      <c r="D1002" s="242">
        <v>4583</v>
      </c>
      <c r="E1002" s="241" t="s">
        <v>1722</v>
      </c>
      <c r="F1002" s="241" t="s">
        <v>325</v>
      </c>
      <c r="G1002" s="241" t="s">
        <v>308</v>
      </c>
      <c r="H1002" s="241" t="s">
        <v>48</v>
      </c>
      <c r="I1002" s="241" t="s">
        <v>328</v>
      </c>
      <c r="J1002" s="241" t="s">
        <v>329</v>
      </c>
      <c r="K1002" s="241" t="s">
        <v>208</v>
      </c>
      <c r="L1002" s="241" t="s">
        <v>41</v>
      </c>
      <c r="M1002" s="243">
        <v>5459</v>
      </c>
    </row>
    <row r="1003" spans="1:13" ht="13.5" x14ac:dyDescent="0.25">
      <c r="A1003" s="241" t="s">
        <v>1746</v>
      </c>
      <c r="B1003" s="241" t="s">
        <v>1732</v>
      </c>
      <c r="C1003" s="241" t="s">
        <v>33</v>
      </c>
      <c r="D1003" s="242">
        <v>4583</v>
      </c>
      <c r="E1003" s="241" t="s">
        <v>1722</v>
      </c>
      <c r="F1003" s="241" t="s">
        <v>325</v>
      </c>
      <c r="G1003" s="241" t="s">
        <v>308</v>
      </c>
      <c r="H1003" s="241" t="s">
        <v>48</v>
      </c>
      <c r="I1003" s="241" t="s">
        <v>328</v>
      </c>
      <c r="J1003" s="241" t="s">
        <v>329</v>
      </c>
      <c r="K1003" s="241" t="s">
        <v>222</v>
      </c>
      <c r="L1003" s="241" t="s">
        <v>41</v>
      </c>
      <c r="M1003" s="243">
        <v>2729.5</v>
      </c>
    </row>
    <row r="1004" spans="1:13" ht="13.5" x14ac:dyDescent="0.25">
      <c r="A1004" s="241" t="s">
        <v>1754</v>
      </c>
      <c r="B1004" s="241" t="s">
        <v>1728</v>
      </c>
      <c r="C1004" s="241" t="s">
        <v>33</v>
      </c>
      <c r="D1004" s="242">
        <v>4583</v>
      </c>
      <c r="E1004" s="241" t="s">
        <v>1722</v>
      </c>
      <c r="F1004" s="241" t="s">
        <v>325</v>
      </c>
      <c r="G1004" s="241" t="s">
        <v>308</v>
      </c>
      <c r="H1004" s="241" t="s">
        <v>48</v>
      </c>
      <c r="I1004" s="241" t="s">
        <v>330</v>
      </c>
      <c r="J1004" s="241" t="s">
        <v>331</v>
      </c>
      <c r="K1004" s="241" t="s">
        <v>210</v>
      </c>
      <c r="L1004" s="241" t="s">
        <v>43</v>
      </c>
      <c r="M1004" s="243">
        <v>1746.9</v>
      </c>
    </row>
    <row r="1005" spans="1:13" ht="13.5" x14ac:dyDescent="0.25">
      <c r="A1005" s="241" t="s">
        <v>1753</v>
      </c>
      <c r="B1005" s="241" t="s">
        <v>1726</v>
      </c>
      <c r="C1005" s="241" t="s">
        <v>33</v>
      </c>
      <c r="D1005" s="242">
        <v>4583</v>
      </c>
      <c r="E1005" s="241" t="s">
        <v>1722</v>
      </c>
      <c r="F1005" s="241" t="s">
        <v>325</v>
      </c>
      <c r="G1005" s="241" t="s">
        <v>308</v>
      </c>
      <c r="H1005" s="241" t="s">
        <v>48</v>
      </c>
      <c r="I1005" s="241" t="s">
        <v>330</v>
      </c>
      <c r="J1005" s="241" t="s">
        <v>331</v>
      </c>
      <c r="K1005" s="241" t="s">
        <v>15</v>
      </c>
      <c r="L1005" s="241" t="s">
        <v>43</v>
      </c>
      <c r="M1005" s="243">
        <v>1222.8</v>
      </c>
    </row>
    <row r="1006" spans="1:13" ht="13.5" x14ac:dyDescent="0.25">
      <c r="A1006" s="241" t="s">
        <v>1757</v>
      </c>
      <c r="B1006" s="241" t="s">
        <v>1734</v>
      </c>
      <c r="C1006" s="241" t="s">
        <v>33</v>
      </c>
      <c r="D1006" s="242">
        <v>4583</v>
      </c>
      <c r="E1006" s="241" t="s">
        <v>1722</v>
      </c>
      <c r="F1006" s="241" t="s">
        <v>325</v>
      </c>
      <c r="G1006" s="241" t="s">
        <v>308</v>
      </c>
      <c r="H1006" s="241" t="s">
        <v>48</v>
      </c>
      <c r="I1006" s="241" t="s">
        <v>330</v>
      </c>
      <c r="J1006" s="241" t="s">
        <v>331</v>
      </c>
      <c r="K1006" s="241" t="s">
        <v>209</v>
      </c>
      <c r="L1006" s="241" t="s">
        <v>43</v>
      </c>
      <c r="M1006" s="243">
        <v>5459</v>
      </c>
    </row>
    <row r="1007" spans="1:13" ht="13.5" x14ac:dyDescent="0.25">
      <c r="A1007" s="241" t="s">
        <v>1759</v>
      </c>
      <c r="B1007" s="241" t="s">
        <v>1738</v>
      </c>
      <c r="C1007" s="241" t="s">
        <v>33</v>
      </c>
      <c r="D1007" s="242">
        <v>4583</v>
      </c>
      <c r="E1007" s="241" t="s">
        <v>1722</v>
      </c>
      <c r="F1007" s="241" t="s">
        <v>325</v>
      </c>
      <c r="G1007" s="241" t="s">
        <v>308</v>
      </c>
      <c r="H1007" s="241" t="s">
        <v>48</v>
      </c>
      <c r="I1007" s="241" t="s">
        <v>330</v>
      </c>
      <c r="J1007" s="241" t="s">
        <v>331</v>
      </c>
      <c r="K1007" s="241" t="s">
        <v>208</v>
      </c>
      <c r="L1007" s="241" t="s">
        <v>43</v>
      </c>
      <c r="M1007" s="243">
        <v>8188.5</v>
      </c>
    </row>
    <row r="1008" spans="1:13" ht="13.5" x14ac:dyDescent="0.25">
      <c r="A1008" s="241" t="s">
        <v>1755</v>
      </c>
      <c r="B1008" s="241" t="s">
        <v>1730</v>
      </c>
      <c r="C1008" s="241" t="s">
        <v>33</v>
      </c>
      <c r="D1008" s="242">
        <v>4583</v>
      </c>
      <c r="E1008" s="241" t="s">
        <v>1722</v>
      </c>
      <c r="F1008" s="241" t="s">
        <v>325</v>
      </c>
      <c r="G1008" s="241" t="s">
        <v>308</v>
      </c>
      <c r="H1008" s="241" t="s">
        <v>48</v>
      </c>
      <c r="I1008" s="241" t="s">
        <v>330</v>
      </c>
      <c r="J1008" s="241" t="s">
        <v>331</v>
      </c>
      <c r="K1008" s="241" t="s">
        <v>222</v>
      </c>
      <c r="L1008" s="241" t="s">
        <v>43</v>
      </c>
      <c r="M1008" s="243">
        <v>4367.2</v>
      </c>
    </row>
    <row r="1009" spans="1:13" ht="13.5" x14ac:dyDescent="0.25">
      <c r="A1009" s="241" t="s">
        <v>1751</v>
      </c>
      <c r="B1009" s="241" t="s">
        <v>1721</v>
      </c>
      <c r="C1009" s="241" t="s">
        <v>33</v>
      </c>
      <c r="D1009" s="242">
        <v>4583</v>
      </c>
      <c r="E1009" s="241" t="s">
        <v>1722</v>
      </c>
      <c r="F1009" s="241" t="s">
        <v>325</v>
      </c>
      <c r="G1009" s="241" t="s">
        <v>308</v>
      </c>
      <c r="H1009" s="241" t="s">
        <v>48</v>
      </c>
      <c r="I1009" s="241" t="s">
        <v>330</v>
      </c>
      <c r="J1009" s="241" t="s">
        <v>331</v>
      </c>
      <c r="K1009" s="241" t="s">
        <v>210</v>
      </c>
      <c r="L1009" s="241" t="s">
        <v>41</v>
      </c>
      <c r="M1009" s="243">
        <v>1091.8</v>
      </c>
    </row>
    <row r="1010" spans="1:13" ht="13.5" x14ac:dyDescent="0.25">
      <c r="A1010" s="241" t="s">
        <v>1760</v>
      </c>
      <c r="B1010" s="241" t="s">
        <v>1740</v>
      </c>
      <c r="C1010" s="241" t="s">
        <v>33</v>
      </c>
      <c r="D1010" s="242">
        <v>4583</v>
      </c>
      <c r="E1010" s="241" t="s">
        <v>1722</v>
      </c>
      <c r="F1010" s="241" t="s">
        <v>325</v>
      </c>
      <c r="G1010" s="241" t="s">
        <v>308</v>
      </c>
      <c r="H1010" s="241" t="s">
        <v>48</v>
      </c>
      <c r="I1010" s="241" t="s">
        <v>330</v>
      </c>
      <c r="J1010" s="241" t="s">
        <v>331</v>
      </c>
      <c r="K1010" s="241" t="s">
        <v>15</v>
      </c>
      <c r="L1010" s="241" t="s">
        <v>41</v>
      </c>
      <c r="M1010" s="243">
        <v>764.3</v>
      </c>
    </row>
    <row r="1011" spans="1:13" ht="13.5" x14ac:dyDescent="0.25">
      <c r="A1011" s="241" t="s">
        <v>1758</v>
      </c>
      <c r="B1011" s="241" t="s">
        <v>1736</v>
      </c>
      <c r="C1011" s="241" t="s">
        <v>33</v>
      </c>
      <c r="D1011" s="242">
        <v>4583</v>
      </c>
      <c r="E1011" s="241" t="s">
        <v>1722</v>
      </c>
      <c r="F1011" s="241" t="s">
        <v>325</v>
      </c>
      <c r="G1011" s="241" t="s">
        <v>308</v>
      </c>
      <c r="H1011" s="241" t="s">
        <v>48</v>
      </c>
      <c r="I1011" s="241" t="s">
        <v>330</v>
      </c>
      <c r="J1011" s="241" t="s">
        <v>331</v>
      </c>
      <c r="K1011" s="241" t="s">
        <v>209</v>
      </c>
      <c r="L1011" s="241" t="s">
        <v>41</v>
      </c>
      <c r="M1011" s="243">
        <v>3275.4</v>
      </c>
    </row>
    <row r="1012" spans="1:13" ht="13.5" x14ac:dyDescent="0.25">
      <c r="A1012" s="241" t="s">
        <v>1752</v>
      </c>
      <c r="B1012" s="241" t="s">
        <v>1724</v>
      </c>
      <c r="C1012" s="241" t="s">
        <v>33</v>
      </c>
      <c r="D1012" s="242">
        <v>4583</v>
      </c>
      <c r="E1012" s="241" t="s">
        <v>1722</v>
      </c>
      <c r="F1012" s="241" t="s">
        <v>325</v>
      </c>
      <c r="G1012" s="241" t="s">
        <v>308</v>
      </c>
      <c r="H1012" s="241" t="s">
        <v>48</v>
      </c>
      <c r="I1012" s="241" t="s">
        <v>330</v>
      </c>
      <c r="J1012" s="241" t="s">
        <v>331</v>
      </c>
      <c r="K1012" s="241" t="s">
        <v>208</v>
      </c>
      <c r="L1012" s="241" t="s">
        <v>41</v>
      </c>
      <c r="M1012" s="243">
        <v>5459</v>
      </c>
    </row>
    <row r="1013" spans="1:13" ht="13.5" x14ac:dyDescent="0.25">
      <c r="A1013" s="241" t="s">
        <v>1756</v>
      </c>
      <c r="B1013" s="241" t="s">
        <v>1732</v>
      </c>
      <c r="C1013" s="241" t="s">
        <v>33</v>
      </c>
      <c r="D1013" s="242">
        <v>4583</v>
      </c>
      <c r="E1013" s="241" t="s">
        <v>1722</v>
      </c>
      <c r="F1013" s="241" t="s">
        <v>325</v>
      </c>
      <c r="G1013" s="241" t="s">
        <v>308</v>
      </c>
      <c r="H1013" s="241" t="s">
        <v>48</v>
      </c>
      <c r="I1013" s="241" t="s">
        <v>330</v>
      </c>
      <c r="J1013" s="241" t="s">
        <v>331</v>
      </c>
      <c r="K1013" s="241" t="s">
        <v>222</v>
      </c>
      <c r="L1013" s="241" t="s">
        <v>41</v>
      </c>
      <c r="M1013" s="243">
        <v>2729.5</v>
      </c>
    </row>
    <row r="1014" spans="1:13" ht="13.5" x14ac:dyDescent="0.25">
      <c r="A1014" s="241" t="s">
        <v>1764</v>
      </c>
      <c r="B1014" s="241" t="s">
        <v>1728</v>
      </c>
      <c r="C1014" s="241" t="s">
        <v>33</v>
      </c>
      <c r="D1014" s="242">
        <v>4583</v>
      </c>
      <c r="E1014" s="241" t="s">
        <v>1722</v>
      </c>
      <c r="F1014" s="241" t="s">
        <v>325</v>
      </c>
      <c r="G1014" s="241" t="s">
        <v>308</v>
      </c>
      <c r="H1014" s="241" t="s">
        <v>48</v>
      </c>
      <c r="I1014" s="241" t="s">
        <v>332</v>
      </c>
      <c r="J1014" s="241" t="s">
        <v>333</v>
      </c>
      <c r="K1014" s="241" t="s">
        <v>210</v>
      </c>
      <c r="L1014" s="241" t="s">
        <v>43</v>
      </c>
      <c r="M1014" s="243">
        <v>1746.9</v>
      </c>
    </row>
    <row r="1015" spans="1:13" ht="13.5" x14ac:dyDescent="0.25">
      <c r="A1015" s="241" t="s">
        <v>1763</v>
      </c>
      <c r="B1015" s="241" t="s">
        <v>1726</v>
      </c>
      <c r="C1015" s="241" t="s">
        <v>33</v>
      </c>
      <c r="D1015" s="242">
        <v>4583</v>
      </c>
      <c r="E1015" s="241" t="s">
        <v>1722</v>
      </c>
      <c r="F1015" s="241" t="s">
        <v>325</v>
      </c>
      <c r="G1015" s="241" t="s">
        <v>308</v>
      </c>
      <c r="H1015" s="241" t="s">
        <v>48</v>
      </c>
      <c r="I1015" s="241" t="s">
        <v>332</v>
      </c>
      <c r="J1015" s="241" t="s">
        <v>333</v>
      </c>
      <c r="K1015" s="241" t="s">
        <v>15</v>
      </c>
      <c r="L1015" s="241" t="s">
        <v>43</v>
      </c>
      <c r="M1015" s="243">
        <v>1222.8</v>
      </c>
    </row>
    <row r="1016" spans="1:13" ht="13.5" x14ac:dyDescent="0.25">
      <c r="A1016" s="241" t="s">
        <v>1767</v>
      </c>
      <c r="B1016" s="241" t="s">
        <v>1734</v>
      </c>
      <c r="C1016" s="241" t="s">
        <v>33</v>
      </c>
      <c r="D1016" s="242">
        <v>4583</v>
      </c>
      <c r="E1016" s="241" t="s">
        <v>1722</v>
      </c>
      <c r="F1016" s="241" t="s">
        <v>325</v>
      </c>
      <c r="G1016" s="241" t="s">
        <v>308</v>
      </c>
      <c r="H1016" s="241" t="s">
        <v>48</v>
      </c>
      <c r="I1016" s="241" t="s">
        <v>332</v>
      </c>
      <c r="J1016" s="241" t="s">
        <v>333</v>
      </c>
      <c r="K1016" s="241" t="s">
        <v>209</v>
      </c>
      <c r="L1016" s="241" t="s">
        <v>43</v>
      </c>
      <c r="M1016" s="243">
        <v>5459</v>
      </c>
    </row>
    <row r="1017" spans="1:13" ht="13.5" x14ac:dyDescent="0.25">
      <c r="A1017" s="241" t="s">
        <v>1769</v>
      </c>
      <c r="B1017" s="241" t="s">
        <v>1738</v>
      </c>
      <c r="C1017" s="241" t="s">
        <v>33</v>
      </c>
      <c r="D1017" s="242">
        <v>4583</v>
      </c>
      <c r="E1017" s="241" t="s">
        <v>1722</v>
      </c>
      <c r="F1017" s="241" t="s">
        <v>325</v>
      </c>
      <c r="G1017" s="241" t="s">
        <v>308</v>
      </c>
      <c r="H1017" s="241" t="s">
        <v>48</v>
      </c>
      <c r="I1017" s="241" t="s">
        <v>332</v>
      </c>
      <c r="J1017" s="241" t="s">
        <v>333</v>
      </c>
      <c r="K1017" s="241" t="s">
        <v>208</v>
      </c>
      <c r="L1017" s="241" t="s">
        <v>43</v>
      </c>
      <c r="M1017" s="243">
        <v>8188.5</v>
      </c>
    </row>
    <row r="1018" spans="1:13" ht="13.5" x14ac:dyDescent="0.25">
      <c r="A1018" s="241" t="s">
        <v>1765</v>
      </c>
      <c r="B1018" s="241" t="s">
        <v>1730</v>
      </c>
      <c r="C1018" s="241" t="s">
        <v>33</v>
      </c>
      <c r="D1018" s="242">
        <v>4583</v>
      </c>
      <c r="E1018" s="241" t="s">
        <v>1722</v>
      </c>
      <c r="F1018" s="241" t="s">
        <v>325</v>
      </c>
      <c r="G1018" s="241" t="s">
        <v>308</v>
      </c>
      <c r="H1018" s="241" t="s">
        <v>48</v>
      </c>
      <c r="I1018" s="241" t="s">
        <v>332</v>
      </c>
      <c r="J1018" s="241" t="s">
        <v>333</v>
      </c>
      <c r="K1018" s="241" t="s">
        <v>222</v>
      </c>
      <c r="L1018" s="241" t="s">
        <v>43</v>
      </c>
      <c r="M1018" s="243">
        <v>4367.2</v>
      </c>
    </row>
    <row r="1019" spans="1:13" ht="13.5" x14ac:dyDescent="0.25">
      <c r="A1019" s="241" t="s">
        <v>1761</v>
      </c>
      <c r="B1019" s="241" t="s">
        <v>1721</v>
      </c>
      <c r="C1019" s="241" t="s">
        <v>33</v>
      </c>
      <c r="D1019" s="242">
        <v>4583</v>
      </c>
      <c r="E1019" s="241" t="s">
        <v>1722</v>
      </c>
      <c r="F1019" s="241" t="s">
        <v>325</v>
      </c>
      <c r="G1019" s="241" t="s">
        <v>308</v>
      </c>
      <c r="H1019" s="241" t="s">
        <v>48</v>
      </c>
      <c r="I1019" s="241" t="s">
        <v>332</v>
      </c>
      <c r="J1019" s="241" t="s">
        <v>333</v>
      </c>
      <c r="K1019" s="241" t="s">
        <v>210</v>
      </c>
      <c r="L1019" s="241" t="s">
        <v>41</v>
      </c>
      <c r="M1019" s="243">
        <v>1091.8</v>
      </c>
    </row>
    <row r="1020" spans="1:13" ht="13.5" x14ac:dyDescent="0.25">
      <c r="A1020" s="241" t="s">
        <v>1770</v>
      </c>
      <c r="B1020" s="241" t="s">
        <v>1740</v>
      </c>
      <c r="C1020" s="241" t="s">
        <v>33</v>
      </c>
      <c r="D1020" s="242">
        <v>4583</v>
      </c>
      <c r="E1020" s="241" t="s">
        <v>1722</v>
      </c>
      <c r="F1020" s="241" t="s">
        <v>325</v>
      </c>
      <c r="G1020" s="241" t="s">
        <v>308</v>
      </c>
      <c r="H1020" s="241" t="s">
        <v>48</v>
      </c>
      <c r="I1020" s="241" t="s">
        <v>332</v>
      </c>
      <c r="J1020" s="241" t="s">
        <v>333</v>
      </c>
      <c r="K1020" s="241" t="s">
        <v>15</v>
      </c>
      <c r="L1020" s="241" t="s">
        <v>41</v>
      </c>
      <c r="M1020" s="243">
        <v>764.3</v>
      </c>
    </row>
    <row r="1021" spans="1:13" ht="13.5" x14ac:dyDescent="0.25">
      <c r="A1021" s="241" t="s">
        <v>1768</v>
      </c>
      <c r="B1021" s="241" t="s">
        <v>1736</v>
      </c>
      <c r="C1021" s="241" t="s">
        <v>33</v>
      </c>
      <c r="D1021" s="242">
        <v>4583</v>
      </c>
      <c r="E1021" s="241" t="s">
        <v>1722</v>
      </c>
      <c r="F1021" s="241" t="s">
        <v>325</v>
      </c>
      <c r="G1021" s="241" t="s">
        <v>308</v>
      </c>
      <c r="H1021" s="241" t="s">
        <v>48</v>
      </c>
      <c r="I1021" s="241" t="s">
        <v>332</v>
      </c>
      <c r="J1021" s="241" t="s">
        <v>333</v>
      </c>
      <c r="K1021" s="241" t="s">
        <v>209</v>
      </c>
      <c r="L1021" s="241" t="s">
        <v>41</v>
      </c>
      <c r="M1021" s="243">
        <v>3275.4</v>
      </c>
    </row>
    <row r="1022" spans="1:13" ht="13.5" x14ac:dyDescent="0.25">
      <c r="A1022" s="241" t="s">
        <v>1762</v>
      </c>
      <c r="B1022" s="241" t="s">
        <v>1724</v>
      </c>
      <c r="C1022" s="241" t="s">
        <v>33</v>
      </c>
      <c r="D1022" s="242">
        <v>4583</v>
      </c>
      <c r="E1022" s="241" t="s">
        <v>1722</v>
      </c>
      <c r="F1022" s="241" t="s">
        <v>325</v>
      </c>
      <c r="G1022" s="241" t="s">
        <v>308</v>
      </c>
      <c r="H1022" s="241" t="s">
        <v>48</v>
      </c>
      <c r="I1022" s="241" t="s">
        <v>332</v>
      </c>
      <c r="J1022" s="241" t="s">
        <v>333</v>
      </c>
      <c r="K1022" s="241" t="s">
        <v>208</v>
      </c>
      <c r="L1022" s="241" t="s">
        <v>41</v>
      </c>
      <c r="M1022" s="243">
        <v>5459</v>
      </c>
    </row>
    <row r="1023" spans="1:13" ht="13.5" x14ac:dyDescent="0.25">
      <c r="A1023" s="241" t="s">
        <v>1766</v>
      </c>
      <c r="B1023" s="241" t="s">
        <v>1732</v>
      </c>
      <c r="C1023" s="241" t="s">
        <v>33</v>
      </c>
      <c r="D1023" s="242">
        <v>4583</v>
      </c>
      <c r="E1023" s="241" t="s">
        <v>1722</v>
      </c>
      <c r="F1023" s="241" t="s">
        <v>325</v>
      </c>
      <c r="G1023" s="241" t="s">
        <v>308</v>
      </c>
      <c r="H1023" s="241" t="s">
        <v>48</v>
      </c>
      <c r="I1023" s="241" t="s">
        <v>332</v>
      </c>
      <c r="J1023" s="241" t="s">
        <v>333</v>
      </c>
      <c r="K1023" s="241" t="s">
        <v>222</v>
      </c>
      <c r="L1023" s="241" t="s">
        <v>41</v>
      </c>
      <c r="M1023" s="243">
        <v>2729.5</v>
      </c>
    </row>
    <row r="1024" spans="1:13" ht="13.5" x14ac:dyDescent="0.25">
      <c r="A1024" s="241" t="s">
        <v>1774</v>
      </c>
      <c r="B1024" s="241" t="s">
        <v>1728</v>
      </c>
      <c r="C1024" s="241" t="s">
        <v>33</v>
      </c>
      <c r="D1024" s="242">
        <v>4583</v>
      </c>
      <c r="E1024" s="241" t="s">
        <v>1722</v>
      </c>
      <c r="F1024" s="241" t="s">
        <v>325</v>
      </c>
      <c r="G1024" s="241" t="s">
        <v>308</v>
      </c>
      <c r="H1024" s="241" t="s">
        <v>48</v>
      </c>
      <c r="I1024" s="241" t="s">
        <v>334</v>
      </c>
      <c r="J1024" s="241" t="s">
        <v>335</v>
      </c>
      <c r="K1024" s="241" t="s">
        <v>210</v>
      </c>
      <c r="L1024" s="241" t="s">
        <v>43</v>
      </c>
      <c r="M1024" s="243">
        <v>1746.9</v>
      </c>
    </row>
    <row r="1025" spans="1:13" ht="13.5" x14ac:dyDescent="0.25">
      <c r="A1025" s="241" t="s">
        <v>1773</v>
      </c>
      <c r="B1025" s="241" t="s">
        <v>1726</v>
      </c>
      <c r="C1025" s="241" t="s">
        <v>33</v>
      </c>
      <c r="D1025" s="242">
        <v>4583</v>
      </c>
      <c r="E1025" s="241" t="s">
        <v>1722</v>
      </c>
      <c r="F1025" s="241" t="s">
        <v>325</v>
      </c>
      <c r="G1025" s="241" t="s">
        <v>308</v>
      </c>
      <c r="H1025" s="241" t="s">
        <v>48</v>
      </c>
      <c r="I1025" s="241" t="s">
        <v>334</v>
      </c>
      <c r="J1025" s="241" t="s">
        <v>335</v>
      </c>
      <c r="K1025" s="241" t="s">
        <v>15</v>
      </c>
      <c r="L1025" s="241" t="s">
        <v>43</v>
      </c>
      <c r="M1025" s="243">
        <v>1222.8</v>
      </c>
    </row>
    <row r="1026" spans="1:13" ht="13.5" x14ac:dyDescent="0.25">
      <c r="A1026" s="241" t="s">
        <v>1777</v>
      </c>
      <c r="B1026" s="241" t="s">
        <v>1734</v>
      </c>
      <c r="C1026" s="241" t="s">
        <v>33</v>
      </c>
      <c r="D1026" s="242">
        <v>4583</v>
      </c>
      <c r="E1026" s="241" t="s">
        <v>1722</v>
      </c>
      <c r="F1026" s="241" t="s">
        <v>325</v>
      </c>
      <c r="G1026" s="241" t="s">
        <v>308</v>
      </c>
      <c r="H1026" s="241" t="s">
        <v>48</v>
      </c>
      <c r="I1026" s="241" t="s">
        <v>334</v>
      </c>
      <c r="J1026" s="241" t="s">
        <v>335</v>
      </c>
      <c r="K1026" s="241" t="s">
        <v>209</v>
      </c>
      <c r="L1026" s="241" t="s">
        <v>43</v>
      </c>
      <c r="M1026" s="243">
        <v>5459</v>
      </c>
    </row>
    <row r="1027" spans="1:13" ht="13.5" x14ac:dyDescent="0.25">
      <c r="A1027" s="241" t="s">
        <v>1779</v>
      </c>
      <c r="B1027" s="241" t="s">
        <v>1738</v>
      </c>
      <c r="C1027" s="241" t="s">
        <v>33</v>
      </c>
      <c r="D1027" s="242">
        <v>4583</v>
      </c>
      <c r="E1027" s="241" t="s">
        <v>1722</v>
      </c>
      <c r="F1027" s="241" t="s">
        <v>325</v>
      </c>
      <c r="G1027" s="241" t="s">
        <v>308</v>
      </c>
      <c r="H1027" s="241" t="s">
        <v>48</v>
      </c>
      <c r="I1027" s="241" t="s">
        <v>334</v>
      </c>
      <c r="J1027" s="241" t="s">
        <v>335</v>
      </c>
      <c r="K1027" s="241" t="s">
        <v>208</v>
      </c>
      <c r="L1027" s="241" t="s">
        <v>43</v>
      </c>
      <c r="M1027" s="243">
        <v>8188.5</v>
      </c>
    </row>
    <row r="1028" spans="1:13" ht="13.5" x14ac:dyDescent="0.25">
      <c r="A1028" s="241" t="s">
        <v>1775</v>
      </c>
      <c r="B1028" s="241" t="s">
        <v>1730</v>
      </c>
      <c r="C1028" s="241" t="s">
        <v>33</v>
      </c>
      <c r="D1028" s="242">
        <v>4583</v>
      </c>
      <c r="E1028" s="241" t="s">
        <v>1722</v>
      </c>
      <c r="F1028" s="241" t="s">
        <v>325</v>
      </c>
      <c r="G1028" s="241" t="s">
        <v>308</v>
      </c>
      <c r="H1028" s="241" t="s">
        <v>48</v>
      </c>
      <c r="I1028" s="241" t="s">
        <v>334</v>
      </c>
      <c r="J1028" s="241" t="s">
        <v>335</v>
      </c>
      <c r="K1028" s="241" t="s">
        <v>222</v>
      </c>
      <c r="L1028" s="241" t="s">
        <v>43</v>
      </c>
      <c r="M1028" s="243">
        <v>4367.2</v>
      </c>
    </row>
    <row r="1029" spans="1:13" ht="13.5" x14ac:dyDescent="0.25">
      <c r="A1029" s="241" t="s">
        <v>1771</v>
      </c>
      <c r="B1029" s="241" t="s">
        <v>1721</v>
      </c>
      <c r="C1029" s="241" t="s">
        <v>33</v>
      </c>
      <c r="D1029" s="242">
        <v>4583</v>
      </c>
      <c r="E1029" s="241" t="s">
        <v>1722</v>
      </c>
      <c r="F1029" s="241" t="s">
        <v>325</v>
      </c>
      <c r="G1029" s="241" t="s">
        <v>308</v>
      </c>
      <c r="H1029" s="241" t="s">
        <v>48</v>
      </c>
      <c r="I1029" s="241" t="s">
        <v>334</v>
      </c>
      <c r="J1029" s="241" t="s">
        <v>335</v>
      </c>
      <c r="K1029" s="241" t="s">
        <v>210</v>
      </c>
      <c r="L1029" s="241" t="s">
        <v>41</v>
      </c>
      <c r="M1029" s="243">
        <v>1091.8</v>
      </c>
    </row>
    <row r="1030" spans="1:13" ht="13.5" x14ac:dyDescent="0.25">
      <c r="A1030" s="241" t="s">
        <v>1780</v>
      </c>
      <c r="B1030" s="241" t="s">
        <v>1740</v>
      </c>
      <c r="C1030" s="241" t="s">
        <v>33</v>
      </c>
      <c r="D1030" s="242">
        <v>4583</v>
      </c>
      <c r="E1030" s="241" t="s">
        <v>1722</v>
      </c>
      <c r="F1030" s="241" t="s">
        <v>325</v>
      </c>
      <c r="G1030" s="241" t="s">
        <v>308</v>
      </c>
      <c r="H1030" s="241" t="s">
        <v>48</v>
      </c>
      <c r="I1030" s="241" t="s">
        <v>334</v>
      </c>
      <c r="J1030" s="241" t="s">
        <v>335</v>
      </c>
      <c r="K1030" s="241" t="s">
        <v>15</v>
      </c>
      <c r="L1030" s="241" t="s">
        <v>41</v>
      </c>
      <c r="M1030" s="243">
        <v>764.3</v>
      </c>
    </row>
    <row r="1031" spans="1:13" ht="13.5" x14ac:dyDescent="0.25">
      <c r="A1031" s="241" t="s">
        <v>1778</v>
      </c>
      <c r="B1031" s="241" t="s">
        <v>1736</v>
      </c>
      <c r="C1031" s="241" t="s">
        <v>33</v>
      </c>
      <c r="D1031" s="242">
        <v>4583</v>
      </c>
      <c r="E1031" s="241" t="s">
        <v>1722</v>
      </c>
      <c r="F1031" s="241" t="s">
        <v>325</v>
      </c>
      <c r="G1031" s="241" t="s">
        <v>308</v>
      </c>
      <c r="H1031" s="241" t="s">
        <v>48</v>
      </c>
      <c r="I1031" s="241" t="s">
        <v>334</v>
      </c>
      <c r="J1031" s="241" t="s">
        <v>335</v>
      </c>
      <c r="K1031" s="241" t="s">
        <v>209</v>
      </c>
      <c r="L1031" s="241" t="s">
        <v>41</v>
      </c>
      <c r="M1031" s="243">
        <v>3275.4</v>
      </c>
    </row>
    <row r="1032" spans="1:13" ht="13.5" x14ac:dyDescent="0.25">
      <c r="A1032" s="241" t="s">
        <v>1772</v>
      </c>
      <c r="B1032" s="241" t="s">
        <v>1724</v>
      </c>
      <c r="C1032" s="241" t="s">
        <v>33</v>
      </c>
      <c r="D1032" s="242">
        <v>4583</v>
      </c>
      <c r="E1032" s="241" t="s">
        <v>1722</v>
      </c>
      <c r="F1032" s="241" t="s">
        <v>325</v>
      </c>
      <c r="G1032" s="241" t="s">
        <v>308</v>
      </c>
      <c r="H1032" s="241" t="s">
        <v>48</v>
      </c>
      <c r="I1032" s="241" t="s">
        <v>334</v>
      </c>
      <c r="J1032" s="241" t="s">
        <v>335</v>
      </c>
      <c r="K1032" s="241" t="s">
        <v>208</v>
      </c>
      <c r="L1032" s="241" t="s">
        <v>41</v>
      </c>
      <c r="M1032" s="243">
        <v>5459</v>
      </c>
    </row>
    <row r="1033" spans="1:13" ht="13.5" x14ac:dyDescent="0.25">
      <c r="A1033" s="241" t="s">
        <v>1776</v>
      </c>
      <c r="B1033" s="241" t="s">
        <v>1732</v>
      </c>
      <c r="C1033" s="241" t="s">
        <v>33</v>
      </c>
      <c r="D1033" s="242">
        <v>4583</v>
      </c>
      <c r="E1033" s="241" t="s">
        <v>1722</v>
      </c>
      <c r="F1033" s="241" t="s">
        <v>325</v>
      </c>
      <c r="G1033" s="241" t="s">
        <v>308</v>
      </c>
      <c r="H1033" s="241" t="s">
        <v>48</v>
      </c>
      <c r="I1033" s="241" t="s">
        <v>334</v>
      </c>
      <c r="J1033" s="241" t="s">
        <v>335</v>
      </c>
      <c r="K1033" s="241" t="s">
        <v>222</v>
      </c>
      <c r="L1033" s="241" t="s">
        <v>41</v>
      </c>
      <c r="M1033" s="243">
        <v>2729.5</v>
      </c>
    </row>
    <row r="1034" spans="1:13" ht="13.5" x14ac:dyDescent="0.25">
      <c r="A1034" s="241" t="s">
        <v>1784</v>
      </c>
      <c r="B1034" s="241" t="s">
        <v>1728</v>
      </c>
      <c r="C1034" s="241" t="s">
        <v>33</v>
      </c>
      <c r="D1034" s="242">
        <v>4583</v>
      </c>
      <c r="E1034" s="241" t="s">
        <v>1722</v>
      </c>
      <c r="F1034" s="241" t="s">
        <v>325</v>
      </c>
      <c r="G1034" s="241" t="s">
        <v>308</v>
      </c>
      <c r="H1034" s="241" t="s">
        <v>48</v>
      </c>
      <c r="I1034" s="241" t="s">
        <v>49</v>
      </c>
      <c r="J1034" s="241" t="s">
        <v>336</v>
      </c>
      <c r="K1034" s="241" t="s">
        <v>210</v>
      </c>
      <c r="L1034" s="241" t="s">
        <v>43</v>
      </c>
      <c r="M1034" s="243">
        <v>1746.9</v>
      </c>
    </row>
    <row r="1035" spans="1:13" ht="13.5" x14ac:dyDescent="0.25">
      <c r="A1035" s="241" t="s">
        <v>1783</v>
      </c>
      <c r="B1035" s="241" t="s">
        <v>1726</v>
      </c>
      <c r="C1035" s="241" t="s">
        <v>33</v>
      </c>
      <c r="D1035" s="242">
        <v>4583</v>
      </c>
      <c r="E1035" s="241" t="s">
        <v>1722</v>
      </c>
      <c r="F1035" s="241" t="s">
        <v>325</v>
      </c>
      <c r="G1035" s="241" t="s">
        <v>308</v>
      </c>
      <c r="H1035" s="241" t="s">
        <v>48</v>
      </c>
      <c r="I1035" s="241" t="s">
        <v>49</v>
      </c>
      <c r="J1035" s="241" t="s">
        <v>336</v>
      </c>
      <c r="K1035" s="241" t="s">
        <v>15</v>
      </c>
      <c r="L1035" s="241" t="s">
        <v>43</v>
      </c>
      <c r="M1035" s="243">
        <v>1222.8</v>
      </c>
    </row>
    <row r="1036" spans="1:13" ht="13.5" x14ac:dyDescent="0.25">
      <c r="A1036" s="241" t="s">
        <v>1787</v>
      </c>
      <c r="B1036" s="241" t="s">
        <v>1734</v>
      </c>
      <c r="C1036" s="241" t="s">
        <v>33</v>
      </c>
      <c r="D1036" s="242">
        <v>4583</v>
      </c>
      <c r="E1036" s="241" t="s">
        <v>1722</v>
      </c>
      <c r="F1036" s="241" t="s">
        <v>325</v>
      </c>
      <c r="G1036" s="241" t="s">
        <v>308</v>
      </c>
      <c r="H1036" s="241" t="s">
        <v>48</v>
      </c>
      <c r="I1036" s="241" t="s">
        <v>49</v>
      </c>
      <c r="J1036" s="241" t="s">
        <v>336</v>
      </c>
      <c r="K1036" s="241" t="s">
        <v>209</v>
      </c>
      <c r="L1036" s="241" t="s">
        <v>43</v>
      </c>
      <c r="M1036" s="243">
        <v>5459</v>
      </c>
    </row>
    <row r="1037" spans="1:13" ht="13.5" x14ac:dyDescent="0.25">
      <c r="A1037" s="241" t="s">
        <v>1789</v>
      </c>
      <c r="B1037" s="241" t="s">
        <v>1738</v>
      </c>
      <c r="C1037" s="241" t="s">
        <v>33</v>
      </c>
      <c r="D1037" s="242">
        <v>4583</v>
      </c>
      <c r="E1037" s="241" t="s">
        <v>1722</v>
      </c>
      <c r="F1037" s="241" t="s">
        <v>325</v>
      </c>
      <c r="G1037" s="241" t="s">
        <v>308</v>
      </c>
      <c r="H1037" s="241" t="s">
        <v>48</v>
      </c>
      <c r="I1037" s="241" t="s">
        <v>49</v>
      </c>
      <c r="J1037" s="241" t="s">
        <v>336</v>
      </c>
      <c r="K1037" s="241" t="s">
        <v>208</v>
      </c>
      <c r="L1037" s="241" t="s">
        <v>43</v>
      </c>
      <c r="M1037" s="243">
        <v>8188.5</v>
      </c>
    </row>
    <row r="1038" spans="1:13" ht="13.5" x14ac:dyDescent="0.25">
      <c r="A1038" s="241" t="s">
        <v>1785</v>
      </c>
      <c r="B1038" s="241" t="s">
        <v>1730</v>
      </c>
      <c r="C1038" s="241" t="s">
        <v>33</v>
      </c>
      <c r="D1038" s="242">
        <v>4583</v>
      </c>
      <c r="E1038" s="241" t="s">
        <v>1722</v>
      </c>
      <c r="F1038" s="241" t="s">
        <v>325</v>
      </c>
      <c r="G1038" s="241" t="s">
        <v>308</v>
      </c>
      <c r="H1038" s="241" t="s">
        <v>48</v>
      </c>
      <c r="I1038" s="241" t="s">
        <v>49</v>
      </c>
      <c r="J1038" s="241" t="s">
        <v>336</v>
      </c>
      <c r="K1038" s="241" t="s">
        <v>222</v>
      </c>
      <c r="L1038" s="241" t="s">
        <v>43</v>
      </c>
      <c r="M1038" s="243">
        <v>4367.2</v>
      </c>
    </row>
    <row r="1039" spans="1:13" ht="13.5" x14ac:dyDescent="0.25">
      <c r="A1039" s="241" t="s">
        <v>1781</v>
      </c>
      <c r="B1039" s="241" t="s">
        <v>1721</v>
      </c>
      <c r="C1039" s="241" t="s">
        <v>33</v>
      </c>
      <c r="D1039" s="242">
        <v>4583</v>
      </c>
      <c r="E1039" s="241" t="s">
        <v>1722</v>
      </c>
      <c r="F1039" s="241" t="s">
        <v>325</v>
      </c>
      <c r="G1039" s="241" t="s">
        <v>308</v>
      </c>
      <c r="H1039" s="241" t="s">
        <v>48</v>
      </c>
      <c r="I1039" s="241" t="s">
        <v>49</v>
      </c>
      <c r="J1039" s="241" t="s">
        <v>336</v>
      </c>
      <c r="K1039" s="241" t="s">
        <v>210</v>
      </c>
      <c r="L1039" s="241" t="s">
        <v>41</v>
      </c>
      <c r="M1039" s="243">
        <v>1091.8</v>
      </c>
    </row>
    <row r="1040" spans="1:13" ht="13.5" x14ac:dyDescent="0.25">
      <c r="A1040" s="241" t="s">
        <v>1790</v>
      </c>
      <c r="B1040" s="241" t="s">
        <v>1740</v>
      </c>
      <c r="C1040" s="241" t="s">
        <v>33</v>
      </c>
      <c r="D1040" s="242">
        <v>4583</v>
      </c>
      <c r="E1040" s="241" t="s">
        <v>1722</v>
      </c>
      <c r="F1040" s="241" t="s">
        <v>325</v>
      </c>
      <c r="G1040" s="241" t="s">
        <v>308</v>
      </c>
      <c r="H1040" s="241" t="s">
        <v>48</v>
      </c>
      <c r="I1040" s="241" t="s">
        <v>49</v>
      </c>
      <c r="J1040" s="241" t="s">
        <v>336</v>
      </c>
      <c r="K1040" s="241" t="s">
        <v>15</v>
      </c>
      <c r="L1040" s="241" t="s">
        <v>41</v>
      </c>
      <c r="M1040" s="243">
        <v>764.3</v>
      </c>
    </row>
    <row r="1041" spans="1:13" ht="13.5" x14ac:dyDescent="0.25">
      <c r="A1041" s="241" t="s">
        <v>1788</v>
      </c>
      <c r="B1041" s="241" t="s">
        <v>1736</v>
      </c>
      <c r="C1041" s="241" t="s">
        <v>33</v>
      </c>
      <c r="D1041" s="242">
        <v>4583</v>
      </c>
      <c r="E1041" s="241" t="s">
        <v>1722</v>
      </c>
      <c r="F1041" s="241" t="s">
        <v>325</v>
      </c>
      <c r="G1041" s="241" t="s">
        <v>308</v>
      </c>
      <c r="H1041" s="241" t="s">
        <v>48</v>
      </c>
      <c r="I1041" s="241" t="s">
        <v>49</v>
      </c>
      <c r="J1041" s="241" t="s">
        <v>336</v>
      </c>
      <c r="K1041" s="241" t="s">
        <v>209</v>
      </c>
      <c r="L1041" s="241" t="s">
        <v>41</v>
      </c>
      <c r="M1041" s="243">
        <v>3275.4</v>
      </c>
    </row>
    <row r="1042" spans="1:13" ht="13.5" x14ac:dyDescent="0.25">
      <c r="A1042" s="241" t="s">
        <v>1782</v>
      </c>
      <c r="B1042" s="241" t="s">
        <v>1724</v>
      </c>
      <c r="C1042" s="241" t="s">
        <v>33</v>
      </c>
      <c r="D1042" s="242">
        <v>4583</v>
      </c>
      <c r="E1042" s="241" t="s">
        <v>1722</v>
      </c>
      <c r="F1042" s="241" t="s">
        <v>325</v>
      </c>
      <c r="G1042" s="241" t="s">
        <v>308</v>
      </c>
      <c r="H1042" s="241" t="s">
        <v>48</v>
      </c>
      <c r="I1042" s="241" t="s">
        <v>49</v>
      </c>
      <c r="J1042" s="241" t="s">
        <v>336</v>
      </c>
      <c r="K1042" s="241" t="s">
        <v>208</v>
      </c>
      <c r="L1042" s="241" t="s">
        <v>41</v>
      </c>
      <c r="M1042" s="243">
        <v>5459</v>
      </c>
    </row>
    <row r="1043" spans="1:13" ht="13.5" x14ac:dyDescent="0.25">
      <c r="A1043" s="241" t="s">
        <v>1786</v>
      </c>
      <c r="B1043" s="241" t="s">
        <v>1732</v>
      </c>
      <c r="C1043" s="241" t="s">
        <v>33</v>
      </c>
      <c r="D1043" s="242">
        <v>4583</v>
      </c>
      <c r="E1043" s="241" t="s">
        <v>1722</v>
      </c>
      <c r="F1043" s="241" t="s">
        <v>325</v>
      </c>
      <c r="G1043" s="241" t="s">
        <v>308</v>
      </c>
      <c r="H1043" s="241" t="s">
        <v>48</v>
      </c>
      <c r="I1043" s="241" t="s">
        <v>49</v>
      </c>
      <c r="J1043" s="241" t="s">
        <v>336</v>
      </c>
      <c r="K1043" s="241" t="s">
        <v>222</v>
      </c>
      <c r="L1043" s="241" t="s">
        <v>41</v>
      </c>
      <c r="M1043" s="243">
        <v>2729.5</v>
      </c>
    </row>
    <row r="1044" spans="1:13" ht="13.5" x14ac:dyDescent="0.25">
      <c r="A1044" s="241" t="s">
        <v>1794</v>
      </c>
      <c r="B1044" s="241" t="s">
        <v>1728</v>
      </c>
      <c r="C1044" s="241" t="s">
        <v>33</v>
      </c>
      <c r="D1044" s="242">
        <v>4583</v>
      </c>
      <c r="E1044" s="241" t="s">
        <v>1722</v>
      </c>
      <c r="F1044" s="241" t="s">
        <v>325</v>
      </c>
      <c r="G1044" s="241" t="s">
        <v>308</v>
      </c>
      <c r="H1044" s="241" t="s">
        <v>48</v>
      </c>
      <c r="I1044" s="241" t="s">
        <v>227</v>
      </c>
      <c r="J1044" s="241" t="s">
        <v>337</v>
      </c>
      <c r="K1044" s="241" t="s">
        <v>210</v>
      </c>
      <c r="L1044" s="241" t="s">
        <v>43</v>
      </c>
      <c r="M1044" s="243">
        <v>1623.1</v>
      </c>
    </row>
    <row r="1045" spans="1:13" ht="13.5" x14ac:dyDescent="0.25">
      <c r="A1045" s="241" t="s">
        <v>1793</v>
      </c>
      <c r="B1045" s="241" t="s">
        <v>1726</v>
      </c>
      <c r="C1045" s="241" t="s">
        <v>33</v>
      </c>
      <c r="D1045" s="242">
        <v>4583</v>
      </c>
      <c r="E1045" s="241" t="s">
        <v>1722</v>
      </c>
      <c r="F1045" s="241" t="s">
        <v>325</v>
      </c>
      <c r="G1045" s="241" t="s">
        <v>308</v>
      </c>
      <c r="H1045" s="241" t="s">
        <v>48</v>
      </c>
      <c r="I1045" s="241" t="s">
        <v>227</v>
      </c>
      <c r="J1045" s="241" t="s">
        <v>337</v>
      </c>
      <c r="K1045" s="241" t="s">
        <v>15</v>
      </c>
      <c r="L1045" s="241" t="s">
        <v>43</v>
      </c>
      <c r="M1045" s="243">
        <v>1136.2</v>
      </c>
    </row>
    <row r="1046" spans="1:13" ht="13.5" x14ac:dyDescent="0.25">
      <c r="A1046" s="241" t="s">
        <v>1797</v>
      </c>
      <c r="B1046" s="241" t="s">
        <v>1734</v>
      </c>
      <c r="C1046" s="241" t="s">
        <v>33</v>
      </c>
      <c r="D1046" s="242">
        <v>4583</v>
      </c>
      <c r="E1046" s="241" t="s">
        <v>1722</v>
      </c>
      <c r="F1046" s="241" t="s">
        <v>325</v>
      </c>
      <c r="G1046" s="241" t="s">
        <v>308</v>
      </c>
      <c r="H1046" s="241" t="s">
        <v>48</v>
      </c>
      <c r="I1046" s="241" t="s">
        <v>227</v>
      </c>
      <c r="J1046" s="241" t="s">
        <v>337</v>
      </c>
      <c r="K1046" s="241" t="s">
        <v>209</v>
      </c>
      <c r="L1046" s="241" t="s">
        <v>43</v>
      </c>
      <c r="M1046" s="243">
        <v>5072.2</v>
      </c>
    </row>
    <row r="1047" spans="1:13" ht="13.5" x14ac:dyDescent="0.25">
      <c r="A1047" s="241" t="s">
        <v>1799</v>
      </c>
      <c r="B1047" s="241" t="s">
        <v>1738</v>
      </c>
      <c r="C1047" s="241" t="s">
        <v>33</v>
      </c>
      <c r="D1047" s="242">
        <v>4583</v>
      </c>
      <c r="E1047" s="241" t="s">
        <v>1722</v>
      </c>
      <c r="F1047" s="241" t="s">
        <v>325</v>
      </c>
      <c r="G1047" s="241" t="s">
        <v>308</v>
      </c>
      <c r="H1047" s="241" t="s">
        <v>48</v>
      </c>
      <c r="I1047" s="241" t="s">
        <v>227</v>
      </c>
      <c r="J1047" s="241" t="s">
        <v>337</v>
      </c>
      <c r="K1047" s="241" t="s">
        <v>208</v>
      </c>
      <c r="L1047" s="241" t="s">
        <v>43</v>
      </c>
      <c r="M1047" s="243">
        <v>7608.3</v>
      </c>
    </row>
    <row r="1048" spans="1:13" ht="13.5" x14ac:dyDescent="0.25">
      <c r="A1048" s="241" t="s">
        <v>1795</v>
      </c>
      <c r="B1048" s="241" t="s">
        <v>1730</v>
      </c>
      <c r="C1048" s="241" t="s">
        <v>33</v>
      </c>
      <c r="D1048" s="242">
        <v>4583</v>
      </c>
      <c r="E1048" s="241" t="s">
        <v>1722</v>
      </c>
      <c r="F1048" s="241" t="s">
        <v>325</v>
      </c>
      <c r="G1048" s="241" t="s">
        <v>308</v>
      </c>
      <c r="H1048" s="241" t="s">
        <v>48</v>
      </c>
      <c r="I1048" s="241" t="s">
        <v>227</v>
      </c>
      <c r="J1048" s="241" t="s">
        <v>337</v>
      </c>
      <c r="K1048" s="241" t="s">
        <v>222</v>
      </c>
      <c r="L1048" s="241" t="s">
        <v>43</v>
      </c>
      <c r="M1048" s="243">
        <v>4057.8</v>
      </c>
    </row>
    <row r="1049" spans="1:13" ht="13.5" x14ac:dyDescent="0.25">
      <c r="A1049" s="241" t="s">
        <v>1791</v>
      </c>
      <c r="B1049" s="241" t="s">
        <v>1721</v>
      </c>
      <c r="C1049" s="241" t="s">
        <v>33</v>
      </c>
      <c r="D1049" s="242">
        <v>4583</v>
      </c>
      <c r="E1049" s="241" t="s">
        <v>1722</v>
      </c>
      <c r="F1049" s="241" t="s">
        <v>325</v>
      </c>
      <c r="G1049" s="241" t="s">
        <v>308</v>
      </c>
      <c r="H1049" s="241" t="s">
        <v>48</v>
      </c>
      <c r="I1049" s="241" t="s">
        <v>227</v>
      </c>
      <c r="J1049" s="241" t="s">
        <v>337</v>
      </c>
      <c r="K1049" s="241" t="s">
        <v>210</v>
      </c>
      <c r="L1049" s="241" t="s">
        <v>41</v>
      </c>
      <c r="M1049" s="243">
        <v>1014.4</v>
      </c>
    </row>
    <row r="1050" spans="1:13" ht="13.5" x14ac:dyDescent="0.25">
      <c r="A1050" s="241" t="s">
        <v>1800</v>
      </c>
      <c r="B1050" s="241" t="s">
        <v>1740</v>
      </c>
      <c r="C1050" s="241" t="s">
        <v>33</v>
      </c>
      <c r="D1050" s="242">
        <v>4583</v>
      </c>
      <c r="E1050" s="241" t="s">
        <v>1722</v>
      </c>
      <c r="F1050" s="241" t="s">
        <v>325</v>
      </c>
      <c r="G1050" s="241" t="s">
        <v>308</v>
      </c>
      <c r="H1050" s="241" t="s">
        <v>48</v>
      </c>
      <c r="I1050" s="241" t="s">
        <v>227</v>
      </c>
      <c r="J1050" s="241" t="s">
        <v>337</v>
      </c>
      <c r="K1050" s="241" t="s">
        <v>15</v>
      </c>
      <c r="L1050" s="241" t="s">
        <v>41</v>
      </c>
      <c r="M1050" s="243">
        <v>710.1</v>
      </c>
    </row>
    <row r="1051" spans="1:13" ht="13.5" x14ac:dyDescent="0.25">
      <c r="A1051" s="241" t="s">
        <v>1798</v>
      </c>
      <c r="B1051" s="241" t="s">
        <v>1736</v>
      </c>
      <c r="C1051" s="241" t="s">
        <v>33</v>
      </c>
      <c r="D1051" s="242">
        <v>4583</v>
      </c>
      <c r="E1051" s="241" t="s">
        <v>1722</v>
      </c>
      <c r="F1051" s="241" t="s">
        <v>325</v>
      </c>
      <c r="G1051" s="241" t="s">
        <v>308</v>
      </c>
      <c r="H1051" s="241" t="s">
        <v>48</v>
      </c>
      <c r="I1051" s="241" t="s">
        <v>227</v>
      </c>
      <c r="J1051" s="241" t="s">
        <v>337</v>
      </c>
      <c r="K1051" s="241" t="s">
        <v>209</v>
      </c>
      <c r="L1051" s="241" t="s">
        <v>41</v>
      </c>
      <c r="M1051" s="243">
        <v>3043.3</v>
      </c>
    </row>
    <row r="1052" spans="1:13" ht="13.5" x14ac:dyDescent="0.25">
      <c r="A1052" s="241" t="s">
        <v>1792</v>
      </c>
      <c r="B1052" s="241" t="s">
        <v>1724</v>
      </c>
      <c r="C1052" s="241" t="s">
        <v>33</v>
      </c>
      <c r="D1052" s="242">
        <v>4583</v>
      </c>
      <c r="E1052" s="241" t="s">
        <v>1722</v>
      </c>
      <c r="F1052" s="241" t="s">
        <v>325</v>
      </c>
      <c r="G1052" s="241" t="s">
        <v>308</v>
      </c>
      <c r="H1052" s="241" t="s">
        <v>48</v>
      </c>
      <c r="I1052" s="241" t="s">
        <v>227</v>
      </c>
      <c r="J1052" s="241" t="s">
        <v>337</v>
      </c>
      <c r="K1052" s="241" t="s">
        <v>208</v>
      </c>
      <c r="L1052" s="241" t="s">
        <v>41</v>
      </c>
      <c r="M1052" s="243">
        <v>5072.2</v>
      </c>
    </row>
    <row r="1053" spans="1:13" ht="13.5" x14ac:dyDescent="0.25">
      <c r="A1053" s="241" t="s">
        <v>1796</v>
      </c>
      <c r="B1053" s="241" t="s">
        <v>1732</v>
      </c>
      <c r="C1053" s="241" t="s">
        <v>33</v>
      </c>
      <c r="D1053" s="242">
        <v>4583</v>
      </c>
      <c r="E1053" s="241" t="s">
        <v>1722</v>
      </c>
      <c r="F1053" s="241" t="s">
        <v>325</v>
      </c>
      <c r="G1053" s="241" t="s">
        <v>308</v>
      </c>
      <c r="H1053" s="241" t="s">
        <v>48</v>
      </c>
      <c r="I1053" s="241" t="s">
        <v>227</v>
      </c>
      <c r="J1053" s="241" t="s">
        <v>337</v>
      </c>
      <c r="K1053" s="241" t="s">
        <v>222</v>
      </c>
      <c r="L1053" s="241" t="s">
        <v>41</v>
      </c>
      <c r="M1053" s="243">
        <v>2536.1</v>
      </c>
    </row>
    <row r="1054" spans="1:13" ht="13.5" x14ac:dyDescent="0.25">
      <c r="A1054" s="241" t="s">
        <v>1804</v>
      </c>
      <c r="B1054" s="241" t="s">
        <v>1728</v>
      </c>
      <c r="C1054" s="241" t="s">
        <v>33</v>
      </c>
      <c r="D1054" s="242">
        <v>4583</v>
      </c>
      <c r="E1054" s="241" t="s">
        <v>1722</v>
      </c>
      <c r="F1054" s="241" t="s">
        <v>325</v>
      </c>
      <c r="G1054" s="241" t="s">
        <v>308</v>
      </c>
      <c r="H1054" s="241" t="s">
        <v>48</v>
      </c>
      <c r="I1054" s="241" t="s">
        <v>51</v>
      </c>
      <c r="J1054" s="241" t="s">
        <v>338</v>
      </c>
      <c r="K1054" s="241" t="s">
        <v>210</v>
      </c>
      <c r="L1054" s="241" t="s">
        <v>43</v>
      </c>
      <c r="M1054" s="243">
        <v>1508</v>
      </c>
    </row>
    <row r="1055" spans="1:13" ht="13.5" x14ac:dyDescent="0.25">
      <c r="A1055" s="241" t="s">
        <v>1803</v>
      </c>
      <c r="B1055" s="241" t="s">
        <v>1726</v>
      </c>
      <c r="C1055" s="241" t="s">
        <v>33</v>
      </c>
      <c r="D1055" s="242">
        <v>4583</v>
      </c>
      <c r="E1055" s="241" t="s">
        <v>1722</v>
      </c>
      <c r="F1055" s="241" t="s">
        <v>325</v>
      </c>
      <c r="G1055" s="241" t="s">
        <v>308</v>
      </c>
      <c r="H1055" s="241" t="s">
        <v>48</v>
      </c>
      <c r="I1055" s="241" t="s">
        <v>51</v>
      </c>
      <c r="J1055" s="241" t="s">
        <v>338</v>
      </c>
      <c r="K1055" s="241" t="s">
        <v>15</v>
      </c>
      <c r="L1055" s="241" t="s">
        <v>43</v>
      </c>
      <c r="M1055" s="243">
        <v>1055.5999999999999</v>
      </c>
    </row>
    <row r="1056" spans="1:13" ht="13.5" x14ac:dyDescent="0.25">
      <c r="A1056" s="241" t="s">
        <v>1807</v>
      </c>
      <c r="B1056" s="241" t="s">
        <v>1734</v>
      </c>
      <c r="C1056" s="241" t="s">
        <v>33</v>
      </c>
      <c r="D1056" s="242">
        <v>4583</v>
      </c>
      <c r="E1056" s="241" t="s">
        <v>1722</v>
      </c>
      <c r="F1056" s="241" t="s">
        <v>325</v>
      </c>
      <c r="G1056" s="241" t="s">
        <v>308</v>
      </c>
      <c r="H1056" s="241" t="s">
        <v>48</v>
      </c>
      <c r="I1056" s="241" t="s">
        <v>51</v>
      </c>
      <c r="J1056" s="241" t="s">
        <v>338</v>
      </c>
      <c r="K1056" s="241" t="s">
        <v>209</v>
      </c>
      <c r="L1056" s="241" t="s">
        <v>43</v>
      </c>
      <c r="M1056" s="243">
        <v>4712.5</v>
      </c>
    </row>
    <row r="1057" spans="1:13" ht="13.5" x14ac:dyDescent="0.25">
      <c r="A1057" s="241" t="s">
        <v>1809</v>
      </c>
      <c r="B1057" s="241" t="s">
        <v>1738</v>
      </c>
      <c r="C1057" s="241" t="s">
        <v>33</v>
      </c>
      <c r="D1057" s="242">
        <v>4583</v>
      </c>
      <c r="E1057" s="241" t="s">
        <v>1722</v>
      </c>
      <c r="F1057" s="241" t="s">
        <v>325</v>
      </c>
      <c r="G1057" s="241" t="s">
        <v>308</v>
      </c>
      <c r="H1057" s="241" t="s">
        <v>48</v>
      </c>
      <c r="I1057" s="241" t="s">
        <v>51</v>
      </c>
      <c r="J1057" s="241" t="s">
        <v>338</v>
      </c>
      <c r="K1057" s="241" t="s">
        <v>208</v>
      </c>
      <c r="L1057" s="241" t="s">
        <v>43</v>
      </c>
      <c r="M1057" s="243">
        <v>7068.8</v>
      </c>
    </row>
    <row r="1058" spans="1:13" ht="13.5" x14ac:dyDescent="0.25">
      <c r="A1058" s="241" t="s">
        <v>1805</v>
      </c>
      <c r="B1058" s="241" t="s">
        <v>1730</v>
      </c>
      <c r="C1058" s="241" t="s">
        <v>33</v>
      </c>
      <c r="D1058" s="242">
        <v>4583</v>
      </c>
      <c r="E1058" s="241" t="s">
        <v>1722</v>
      </c>
      <c r="F1058" s="241" t="s">
        <v>325</v>
      </c>
      <c r="G1058" s="241" t="s">
        <v>308</v>
      </c>
      <c r="H1058" s="241" t="s">
        <v>48</v>
      </c>
      <c r="I1058" s="241" t="s">
        <v>51</v>
      </c>
      <c r="J1058" s="241" t="s">
        <v>338</v>
      </c>
      <c r="K1058" s="241" t="s">
        <v>222</v>
      </c>
      <c r="L1058" s="241" t="s">
        <v>43</v>
      </c>
      <c r="M1058" s="243">
        <v>3770</v>
      </c>
    </row>
    <row r="1059" spans="1:13" ht="13.5" x14ac:dyDescent="0.25">
      <c r="A1059" s="241" t="s">
        <v>1801</v>
      </c>
      <c r="B1059" s="241" t="s">
        <v>1721</v>
      </c>
      <c r="C1059" s="241" t="s">
        <v>33</v>
      </c>
      <c r="D1059" s="242">
        <v>4583</v>
      </c>
      <c r="E1059" s="241" t="s">
        <v>1722</v>
      </c>
      <c r="F1059" s="241" t="s">
        <v>325</v>
      </c>
      <c r="G1059" s="241" t="s">
        <v>308</v>
      </c>
      <c r="H1059" s="241" t="s">
        <v>48</v>
      </c>
      <c r="I1059" s="241" t="s">
        <v>51</v>
      </c>
      <c r="J1059" s="241" t="s">
        <v>338</v>
      </c>
      <c r="K1059" s="241" t="s">
        <v>210</v>
      </c>
      <c r="L1059" s="241" t="s">
        <v>41</v>
      </c>
      <c r="M1059" s="243">
        <v>942.5</v>
      </c>
    </row>
    <row r="1060" spans="1:13" ht="13.5" x14ac:dyDescent="0.25">
      <c r="A1060" s="241" t="s">
        <v>1810</v>
      </c>
      <c r="B1060" s="241" t="s">
        <v>1740</v>
      </c>
      <c r="C1060" s="241" t="s">
        <v>33</v>
      </c>
      <c r="D1060" s="242">
        <v>4583</v>
      </c>
      <c r="E1060" s="241" t="s">
        <v>1722</v>
      </c>
      <c r="F1060" s="241" t="s">
        <v>325</v>
      </c>
      <c r="G1060" s="241" t="s">
        <v>308</v>
      </c>
      <c r="H1060" s="241" t="s">
        <v>48</v>
      </c>
      <c r="I1060" s="241" t="s">
        <v>51</v>
      </c>
      <c r="J1060" s="241" t="s">
        <v>338</v>
      </c>
      <c r="K1060" s="241" t="s">
        <v>15</v>
      </c>
      <c r="L1060" s="241" t="s">
        <v>41</v>
      </c>
      <c r="M1060" s="243">
        <v>659.8</v>
      </c>
    </row>
    <row r="1061" spans="1:13" ht="13.5" x14ac:dyDescent="0.25">
      <c r="A1061" s="241" t="s">
        <v>1808</v>
      </c>
      <c r="B1061" s="241" t="s">
        <v>1736</v>
      </c>
      <c r="C1061" s="241" t="s">
        <v>33</v>
      </c>
      <c r="D1061" s="242">
        <v>4583</v>
      </c>
      <c r="E1061" s="241" t="s">
        <v>1722</v>
      </c>
      <c r="F1061" s="241" t="s">
        <v>325</v>
      </c>
      <c r="G1061" s="241" t="s">
        <v>308</v>
      </c>
      <c r="H1061" s="241" t="s">
        <v>48</v>
      </c>
      <c r="I1061" s="241" t="s">
        <v>51</v>
      </c>
      <c r="J1061" s="241" t="s">
        <v>338</v>
      </c>
      <c r="K1061" s="241" t="s">
        <v>209</v>
      </c>
      <c r="L1061" s="241" t="s">
        <v>41</v>
      </c>
      <c r="M1061" s="243">
        <v>2827.5</v>
      </c>
    </row>
    <row r="1062" spans="1:13" ht="13.5" x14ac:dyDescent="0.25">
      <c r="A1062" s="241" t="s">
        <v>1802</v>
      </c>
      <c r="B1062" s="241" t="s">
        <v>1724</v>
      </c>
      <c r="C1062" s="241" t="s">
        <v>33</v>
      </c>
      <c r="D1062" s="242">
        <v>4583</v>
      </c>
      <c r="E1062" s="241" t="s">
        <v>1722</v>
      </c>
      <c r="F1062" s="241" t="s">
        <v>325</v>
      </c>
      <c r="G1062" s="241" t="s">
        <v>308</v>
      </c>
      <c r="H1062" s="241" t="s">
        <v>48</v>
      </c>
      <c r="I1062" s="241" t="s">
        <v>51</v>
      </c>
      <c r="J1062" s="241" t="s">
        <v>338</v>
      </c>
      <c r="K1062" s="241" t="s">
        <v>208</v>
      </c>
      <c r="L1062" s="241" t="s">
        <v>41</v>
      </c>
      <c r="M1062" s="243">
        <v>4712.5</v>
      </c>
    </row>
    <row r="1063" spans="1:13" ht="13.5" x14ac:dyDescent="0.25">
      <c r="A1063" s="241" t="s">
        <v>1806</v>
      </c>
      <c r="B1063" s="241" t="s">
        <v>1732</v>
      </c>
      <c r="C1063" s="241" t="s">
        <v>33</v>
      </c>
      <c r="D1063" s="242">
        <v>4583</v>
      </c>
      <c r="E1063" s="241" t="s">
        <v>1722</v>
      </c>
      <c r="F1063" s="241" t="s">
        <v>325</v>
      </c>
      <c r="G1063" s="241" t="s">
        <v>308</v>
      </c>
      <c r="H1063" s="241" t="s">
        <v>48</v>
      </c>
      <c r="I1063" s="241" t="s">
        <v>51</v>
      </c>
      <c r="J1063" s="241" t="s">
        <v>338</v>
      </c>
      <c r="K1063" s="241" t="s">
        <v>222</v>
      </c>
      <c r="L1063" s="241" t="s">
        <v>41</v>
      </c>
      <c r="M1063" s="243">
        <v>2356.1999999999998</v>
      </c>
    </row>
    <row r="1064" spans="1:13" ht="13.5" x14ac:dyDescent="0.25">
      <c r="A1064" s="241" t="s">
        <v>1814</v>
      </c>
      <c r="B1064" s="241" t="s">
        <v>1728</v>
      </c>
      <c r="C1064" s="241" t="s">
        <v>33</v>
      </c>
      <c r="D1064" s="242">
        <v>4583</v>
      </c>
      <c r="E1064" s="241" t="s">
        <v>1722</v>
      </c>
      <c r="F1064" s="241" t="s">
        <v>325</v>
      </c>
      <c r="G1064" s="241" t="s">
        <v>308</v>
      </c>
      <c r="H1064" s="241" t="s">
        <v>48</v>
      </c>
      <c r="I1064" s="241" t="s">
        <v>53</v>
      </c>
      <c r="J1064" s="241" t="s">
        <v>339</v>
      </c>
      <c r="K1064" s="241" t="s">
        <v>210</v>
      </c>
      <c r="L1064" s="241" t="s">
        <v>43</v>
      </c>
      <c r="M1064" s="243">
        <v>1396</v>
      </c>
    </row>
    <row r="1065" spans="1:13" ht="13.5" x14ac:dyDescent="0.25">
      <c r="A1065" s="241" t="s">
        <v>1813</v>
      </c>
      <c r="B1065" s="241" t="s">
        <v>1726</v>
      </c>
      <c r="C1065" s="241" t="s">
        <v>33</v>
      </c>
      <c r="D1065" s="242">
        <v>4583</v>
      </c>
      <c r="E1065" s="241" t="s">
        <v>1722</v>
      </c>
      <c r="F1065" s="241" t="s">
        <v>325</v>
      </c>
      <c r="G1065" s="241" t="s">
        <v>308</v>
      </c>
      <c r="H1065" s="241" t="s">
        <v>48</v>
      </c>
      <c r="I1065" s="241" t="s">
        <v>53</v>
      </c>
      <c r="J1065" s="241" t="s">
        <v>339</v>
      </c>
      <c r="K1065" s="241" t="s">
        <v>15</v>
      </c>
      <c r="L1065" s="241" t="s">
        <v>43</v>
      </c>
      <c r="M1065" s="243">
        <v>977.2</v>
      </c>
    </row>
    <row r="1066" spans="1:13" ht="13.5" x14ac:dyDescent="0.25">
      <c r="A1066" s="241" t="s">
        <v>1817</v>
      </c>
      <c r="B1066" s="241" t="s">
        <v>1734</v>
      </c>
      <c r="C1066" s="241" t="s">
        <v>33</v>
      </c>
      <c r="D1066" s="242">
        <v>4583</v>
      </c>
      <c r="E1066" s="241" t="s">
        <v>1722</v>
      </c>
      <c r="F1066" s="241" t="s">
        <v>325</v>
      </c>
      <c r="G1066" s="241" t="s">
        <v>308</v>
      </c>
      <c r="H1066" s="241" t="s">
        <v>48</v>
      </c>
      <c r="I1066" s="241" t="s">
        <v>53</v>
      </c>
      <c r="J1066" s="241" t="s">
        <v>339</v>
      </c>
      <c r="K1066" s="241" t="s">
        <v>209</v>
      </c>
      <c r="L1066" s="241" t="s">
        <v>43</v>
      </c>
      <c r="M1066" s="243">
        <v>4362.5</v>
      </c>
    </row>
    <row r="1067" spans="1:13" ht="13.5" x14ac:dyDescent="0.25">
      <c r="A1067" s="241" t="s">
        <v>1819</v>
      </c>
      <c r="B1067" s="241" t="s">
        <v>1738</v>
      </c>
      <c r="C1067" s="241" t="s">
        <v>33</v>
      </c>
      <c r="D1067" s="242">
        <v>4583</v>
      </c>
      <c r="E1067" s="241" t="s">
        <v>1722</v>
      </c>
      <c r="F1067" s="241" t="s">
        <v>325</v>
      </c>
      <c r="G1067" s="241" t="s">
        <v>308</v>
      </c>
      <c r="H1067" s="241" t="s">
        <v>48</v>
      </c>
      <c r="I1067" s="241" t="s">
        <v>53</v>
      </c>
      <c r="J1067" s="241" t="s">
        <v>339</v>
      </c>
      <c r="K1067" s="241" t="s">
        <v>208</v>
      </c>
      <c r="L1067" s="241" t="s">
        <v>43</v>
      </c>
      <c r="M1067" s="243">
        <v>6543.8</v>
      </c>
    </row>
    <row r="1068" spans="1:13" ht="13.5" x14ac:dyDescent="0.25">
      <c r="A1068" s="241" t="s">
        <v>1815</v>
      </c>
      <c r="B1068" s="241" t="s">
        <v>1730</v>
      </c>
      <c r="C1068" s="241" t="s">
        <v>33</v>
      </c>
      <c r="D1068" s="242">
        <v>4583</v>
      </c>
      <c r="E1068" s="241" t="s">
        <v>1722</v>
      </c>
      <c r="F1068" s="241" t="s">
        <v>325</v>
      </c>
      <c r="G1068" s="241" t="s">
        <v>308</v>
      </c>
      <c r="H1068" s="241" t="s">
        <v>48</v>
      </c>
      <c r="I1068" s="241" t="s">
        <v>53</v>
      </c>
      <c r="J1068" s="241" t="s">
        <v>339</v>
      </c>
      <c r="K1068" s="241" t="s">
        <v>222</v>
      </c>
      <c r="L1068" s="241" t="s">
        <v>43</v>
      </c>
      <c r="M1068" s="243">
        <v>3490</v>
      </c>
    </row>
    <row r="1069" spans="1:13" ht="13.5" x14ac:dyDescent="0.25">
      <c r="A1069" s="241" t="s">
        <v>1811</v>
      </c>
      <c r="B1069" s="241" t="s">
        <v>1721</v>
      </c>
      <c r="C1069" s="241" t="s">
        <v>33</v>
      </c>
      <c r="D1069" s="242">
        <v>4583</v>
      </c>
      <c r="E1069" s="241" t="s">
        <v>1722</v>
      </c>
      <c r="F1069" s="241" t="s">
        <v>325</v>
      </c>
      <c r="G1069" s="241" t="s">
        <v>308</v>
      </c>
      <c r="H1069" s="241" t="s">
        <v>48</v>
      </c>
      <c r="I1069" s="241" t="s">
        <v>53</v>
      </c>
      <c r="J1069" s="241" t="s">
        <v>339</v>
      </c>
      <c r="K1069" s="241" t="s">
        <v>210</v>
      </c>
      <c r="L1069" s="241" t="s">
        <v>41</v>
      </c>
      <c r="M1069" s="243">
        <v>872.5</v>
      </c>
    </row>
    <row r="1070" spans="1:13" ht="13.5" x14ac:dyDescent="0.25">
      <c r="A1070" s="241" t="s">
        <v>1820</v>
      </c>
      <c r="B1070" s="241" t="s">
        <v>1740</v>
      </c>
      <c r="C1070" s="241" t="s">
        <v>33</v>
      </c>
      <c r="D1070" s="242">
        <v>4583</v>
      </c>
      <c r="E1070" s="241" t="s">
        <v>1722</v>
      </c>
      <c r="F1070" s="241" t="s">
        <v>325</v>
      </c>
      <c r="G1070" s="241" t="s">
        <v>308</v>
      </c>
      <c r="H1070" s="241" t="s">
        <v>48</v>
      </c>
      <c r="I1070" s="241" t="s">
        <v>53</v>
      </c>
      <c r="J1070" s="241" t="s">
        <v>339</v>
      </c>
      <c r="K1070" s="241" t="s">
        <v>15</v>
      </c>
      <c r="L1070" s="241" t="s">
        <v>41</v>
      </c>
      <c r="M1070" s="243">
        <v>610.79999999999995</v>
      </c>
    </row>
    <row r="1071" spans="1:13" ht="13.5" x14ac:dyDescent="0.25">
      <c r="A1071" s="241" t="s">
        <v>1818</v>
      </c>
      <c r="B1071" s="241" t="s">
        <v>1736</v>
      </c>
      <c r="C1071" s="241" t="s">
        <v>33</v>
      </c>
      <c r="D1071" s="242">
        <v>4583</v>
      </c>
      <c r="E1071" s="241" t="s">
        <v>1722</v>
      </c>
      <c r="F1071" s="241" t="s">
        <v>325</v>
      </c>
      <c r="G1071" s="241" t="s">
        <v>308</v>
      </c>
      <c r="H1071" s="241" t="s">
        <v>48</v>
      </c>
      <c r="I1071" s="241" t="s">
        <v>53</v>
      </c>
      <c r="J1071" s="241" t="s">
        <v>339</v>
      </c>
      <c r="K1071" s="241" t="s">
        <v>209</v>
      </c>
      <c r="L1071" s="241" t="s">
        <v>41</v>
      </c>
      <c r="M1071" s="243">
        <v>2617.5</v>
      </c>
    </row>
    <row r="1072" spans="1:13" ht="13.5" x14ac:dyDescent="0.25">
      <c r="A1072" s="241" t="s">
        <v>1812</v>
      </c>
      <c r="B1072" s="241" t="s">
        <v>1724</v>
      </c>
      <c r="C1072" s="241" t="s">
        <v>33</v>
      </c>
      <c r="D1072" s="242">
        <v>4583</v>
      </c>
      <c r="E1072" s="241" t="s">
        <v>1722</v>
      </c>
      <c r="F1072" s="241" t="s">
        <v>325</v>
      </c>
      <c r="G1072" s="241" t="s">
        <v>308</v>
      </c>
      <c r="H1072" s="241" t="s">
        <v>48</v>
      </c>
      <c r="I1072" s="241" t="s">
        <v>53</v>
      </c>
      <c r="J1072" s="241" t="s">
        <v>339</v>
      </c>
      <c r="K1072" s="241" t="s">
        <v>208</v>
      </c>
      <c r="L1072" s="241" t="s">
        <v>41</v>
      </c>
      <c r="M1072" s="243">
        <v>4362.5</v>
      </c>
    </row>
    <row r="1073" spans="1:13" ht="13.5" x14ac:dyDescent="0.25">
      <c r="A1073" s="241" t="s">
        <v>1816</v>
      </c>
      <c r="B1073" s="241" t="s">
        <v>1732</v>
      </c>
      <c r="C1073" s="241" t="s">
        <v>33</v>
      </c>
      <c r="D1073" s="242">
        <v>4583</v>
      </c>
      <c r="E1073" s="241" t="s">
        <v>1722</v>
      </c>
      <c r="F1073" s="241" t="s">
        <v>325</v>
      </c>
      <c r="G1073" s="241" t="s">
        <v>308</v>
      </c>
      <c r="H1073" s="241" t="s">
        <v>48</v>
      </c>
      <c r="I1073" s="241" t="s">
        <v>53</v>
      </c>
      <c r="J1073" s="241" t="s">
        <v>339</v>
      </c>
      <c r="K1073" s="241" t="s">
        <v>222</v>
      </c>
      <c r="L1073" s="241" t="s">
        <v>41</v>
      </c>
      <c r="M1073" s="243">
        <v>2181.3000000000002</v>
      </c>
    </row>
    <row r="1074" spans="1:13" ht="13.5" x14ac:dyDescent="0.25">
      <c r="A1074" s="241" t="s">
        <v>1824</v>
      </c>
      <c r="B1074" s="241" t="s">
        <v>1728</v>
      </c>
      <c r="C1074" s="241" t="s">
        <v>33</v>
      </c>
      <c r="D1074" s="242">
        <v>4583</v>
      </c>
      <c r="E1074" s="241" t="s">
        <v>1722</v>
      </c>
      <c r="F1074" s="241" t="s">
        <v>325</v>
      </c>
      <c r="G1074" s="241" t="s">
        <v>308</v>
      </c>
      <c r="H1074" s="241" t="s">
        <v>48</v>
      </c>
      <c r="I1074" s="241" t="s">
        <v>229</v>
      </c>
      <c r="J1074" s="241" t="s">
        <v>340</v>
      </c>
      <c r="K1074" s="241" t="s">
        <v>210</v>
      </c>
      <c r="L1074" s="241" t="s">
        <v>43</v>
      </c>
      <c r="M1074" s="243">
        <v>1283.5</v>
      </c>
    </row>
    <row r="1075" spans="1:13" ht="13.5" x14ac:dyDescent="0.25">
      <c r="A1075" s="241" t="s">
        <v>1823</v>
      </c>
      <c r="B1075" s="241" t="s">
        <v>1726</v>
      </c>
      <c r="C1075" s="241" t="s">
        <v>33</v>
      </c>
      <c r="D1075" s="242">
        <v>4583</v>
      </c>
      <c r="E1075" s="241" t="s">
        <v>1722</v>
      </c>
      <c r="F1075" s="241" t="s">
        <v>325</v>
      </c>
      <c r="G1075" s="241" t="s">
        <v>308</v>
      </c>
      <c r="H1075" s="241" t="s">
        <v>48</v>
      </c>
      <c r="I1075" s="241" t="s">
        <v>229</v>
      </c>
      <c r="J1075" s="241" t="s">
        <v>340</v>
      </c>
      <c r="K1075" s="241" t="s">
        <v>15</v>
      </c>
      <c r="L1075" s="241" t="s">
        <v>43</v>
      </c>
      <c r="M1075" s="243">
        <v>898.5</v>
      </c>
    </row>
    <row r="1076" spans="1:13" ht="13.5" x14ac:dyDescent="0.25">
      <c r="A1076" s="241" t="s">
        <v>1827</v>
      </c>
      <c r="B1076" s="241" t="s">
        <v>1734</v>
      </c>
      <c r="C1076" s="241" t="s">
        <v>33</v>
      </c>
      <c r="D1076" s="242">
        <v>4583</v>
      </c>
      <c r="E1076" s="241" t="s">
        <v>1722</v>
      </c>
      <c r="F1076" s="241" t="s">
        <v>325</v>
      </c>
      <c r="G1076" s="241" t="s">
        <v>308</v>
      </c>
      <c r="H1076" s="241" t="s">
        <v>48</v>
      </c>
      <c r="I1076" s="241" t="s">
        <v>229</v>
      </c>
      <c r="J1076" s="241" t="s">
        <v>340</v>
      </c>
      <c r="K1076" s="241" t="s">
        <v>209</v>
      </c>
      <c r="L1076" s="241" t="s">
        <v>43</v>
      </c>
      <c r="M1076" s="243">
        <v>4011</v>
      </c>
    </row>
    <row r="1077" spans="1:13" ht="13.5" x14ac:dyDescent="0.25">
      <c r="A1077" s="241" t="s">
        <v>1829</v>
      </c>
      <c r="B1077" s="241" t="s">
        <v>1738</v>
      </c>
      <c r="C1077" s="241" t="s">
        <v>33</v>
      </c>
      <c r="D1077" s="242">
        <v>4583</v>
      </c>
      <c r="E1077" s="241" t="s">
        <v>1722</v>
      </c>
      <c r="F1077" s="241" t="s">
        <v>325</v>
      </c>
      <c r="G1077" s="241" t="s">
        <v>308</v>
      </c>
      <c r="H1077" s="241" t="s">
        <v>48</v>
      </c>
      <c r="I1077" s="241" t="s">
        <v>229</v>
      </c>
      <c r="J1077" s="241" t="s">
        <v>340</v>
      </c>
      <c r="K1077" s="241" t="s">
        <v>208</v>
      </c>
      <c r="L1077" s="241" t="s">
        <v>43</v>
      </c>
      <c r="M1077" s="243">
        <v>6016.5</v>
      </c>
    </row>
    <row r="1078" spans="1:13" ht="13.5" x14ac:dyDescent="0.25">
      <c r="A1078" s="241" t="s">
        <v>1825</v>
      </c>
      <c r="B1078" s="241" t="s">
        <v>1730</v>
      </c>
      <c r="C1078" s="241" t="s">
        <v>33</v>
      </c>
      <c r="D1078" s="242">
        <v>4583</v>
      </c>
      <c r="E1078" s="241" t="s">
        <v>1722</v>
      </c>
      <c r="F1078" s="241" t="s">
        <v>325</v>
      </c>
      <c r="G1078" s="241" t="s">
        <v>308</v>
      </c>
      <c r="H1078" s="241" t="s">
        <v>48</v>
      </c>
      <c r="I1078" s="241" t="s">
        <v>229</v>
      </c>
      <c r="J1078" s="241" t="s">
        <v>340</v>
      </c>
      <c r="K1078" s="241" t="s">
        <v>222</v>
      </c>
      <c r="L1078" s="241" t="s">
        <v>43</v>
      </c>
      <c r="M1078" s="243">
        <v>3208.8</v>
      </c>
    </row>
    <row r="1079" spans="1:13" ht="13.5" x14ac:dyDescent="0.25">
      <c r="A1079" s="241" t="s">
        <v>1821</v>
      </c>
      <c r="B1079" s="241" t="s">
        <v>1721</v>
      </c>
      <c r="C1079" s="241" t="s">
        <v>33</v>
      </c>
      <c r="D1079" s="242">
        <v>4583</v>
      </c>
      <c r="E1079" s="241" t="s">
        <v>1722</v>
      </c>
      <c r="F1079" s="241" t="s">
        <v>325</v>
      </c>
      <c r="G1079" s="241" t="s">
        <v>308</v>
      </c>
      <c r="H1079" s="241" t="s">
        <v>48</v>
      </c>
      <c r="I1079" s="241" t="s">
        <v>229</v>
      </c>
      <c r="J1079" s="241" t="s">
        <v>340</v>
      </c>
      <c r="K1079" s="241" t="s">
        <v>210</v>
      </c>
      <c r="L1079" s="241" t="s">
        <v>41</v>
      </c>
      <c r="M1079" s="243">
        <v>802.2</v>
      </c>
    </row>
    <row r="1080" spans="1:13" ht="13.5" x14ac:dyDescent="0.25">
      <c r="A1080" s="241" t="s">
        <v>1830</v>
      </c>
      <c r="B1080" s="241" t="s">
        <v>1740</v>
      </c>
      <c r="C1080" s="241" t="s">
        <v>33</v>
      </c>
      <c r="D1080" s="242">
        <v>4583</v>
      </c>
      <c r="E1080" s="241" t="s">
        <v>1722</v>
      </c>
      <c r="F1080" s="241" t="s">
        <v>325</v>
      </c>
      <c r="G1080" s="241" t="s">
        <v>308</v>
      </c>
      <c r="H1080" s="241" t="s">
        <v>48</v>
      </c>
      <c r="I1080" s="241" t="s">
        <v>229</v>
      </c>
      <c r="J1080" s="241" t="s">
        <v>340</v>
      </c>
      <c r="K1080" s="241" t="s">
        <v>15</v>
      </c>
      <c r="L1080" s="241" t="s">
        <v>41</v>
      </c>
      <c r="M1080" s="243">
        <v>561.5</v>
      </c>
    </row>
    <row r="1081" spans="1:13" ht="13.5" x14ac:dyDescent="0.25">
      <c r="A1081" s="241" t="s">
        <v>1828</v>
      </c>
      <c r="B1081" s="241" t="s">
        <v>1736</v>
      </c>
      <c r="C1081" s="241" t="s">
        <v>33</v>
      </c>
      <c r="D1081" s="242">
        <v>4583</v>
      </c>
      <c r="E1081" s="241" t="s">
        <v>1722</v>
      </c>
      <c r="F1081" s="241" t="s">
        <v>325</v>
      </c>
      <c r="G1081" s="241" t="s">
        <v>308</v>
      </c>
      <c r="H1081" s="241" t="s">
        <v>48</v>
      </c>
      <c r="I1081" s="241" t="s">
        <v>229</v>
      </c>
      <c r="J1081" s="241" t="s">
        <v>340</v>
      </c>
      <c r="K1081" s="241" t="s">
        <v>209</v>
      </c>
      <c r="L1081" s="241" t="s">
        <v>41</v>
      </c>
      <c r="M1081" s="243">
        <v>2406.6</v>
      </c>
    </row>
    <row r="1082" spans="1:13" ht="13.5" x14ac:dyDescent="0.25">
      <c r="A1082" s="241" t="s">
        <v>1822</v>
      </c>
      <c r="B1082" s="241" t="s">
        <v>1724</v>
      </c>
      <c r="C1082" s="241" t="s">
        <v>33</v>
      </c>
      <c r="D1082" s="242">
        <v>4583</v>
      </c>
      <c r="E1082" s="241" t="s">
        <v>1722</v>
      </c>
      <c r="F1082" s="241" t="s">
        <v>325</v>
      </c>
      <c r="G1082" s="241" t="s">
        <v>308</v>
      </c>
      <c r="H1082" s="241" t="s">
        <v>48</v>
      </c>
      <c r="I1082" s="241" t="s">
        <v>229</v>
      </c>
      <c r="J1082" s="241" t="s">
        <v>340</v>
      </c>
      <c r="K1082" s="241" t="s">
        <v>208</v>
      </c>
      <c r="L1082" s="241" t="s">
        <v>41</v>
      </c>
      <c r="M1082" s="243">
        <v>4011</v>
      </c>
    </row>
    <row r="1083" spans="1:13" ht="13.5" x14ac:dyDescent="0.25">
      <c r="A1083" s="241" t="s">
        <v>1826</v>
      </c>
      <c r="B1083" s="241" t="s">
        <v>1732</v>
      </c>
      <c r="C1083" s="241" t="s">
        <v>33</v>
      </c>
      <c r="D1083" s="242">
        <v>4583</v>
      </c>
      <c r="E1083" s="241" t="s">
        <v>1722</v>
      </c>
      <c r="F1083" s="241" t="s">
        <v>325</v>
      </c>
      <c r="G1083" s="241" t="s">
        <v>308</v>
      </c>
      <c r="H1083" s="241" t="s">
        <v>48</v>
      </c>
      <c r="I1083" s="241" t="s">
        <v>229</v>
      </c>
      <c r="J1083" s="241" t="s">
        <v>340</v>
      </c>
      <c r="K1083" s="241" t="s">
        <v>222</v>
      </c>
      <c r="L1083" s="241" t="s">
        <v>41</v>
      </c>
      <c r="M1083" s="243">
        <v>2005.5</v>
      </c>
    </row>
    <row r="1084" spans="1:13" ht="13.5" x14ac:dyDescent="0.25">
      <c r="A1084" s="241" t="s">
        <v>1834</v>
      </c>
      <c r="B1084" s="241" t="s">
        <v>1728</v>
      </c>
      <c r="C1084" s="241" t="s">
        <v>33</v>
      </c>
      <c r="D1084" s="242">
        <v>4583</v>
      </c>
      <c r="E1084" s="241" t="s">
        <v>1722</v>
      </c>
      <c r="F1084" s="241" t="s">
        <v>325</v>
      </c>
      <c r="G1084" s="241" t="s">
        <v>308</v>
      </c>
      <c r="H1084" s="241" t="s">
        <v>48</v>
      </c>
      <c r="I1084" s="241" t="s">
        <v>55</v>
      </c>
      <c r="J1084" s="241" t="s">
        <v>341</v>
      </c>
      <c r="K1084" s="241" t="s">
        <v>210</v>
      </c>
      <c r="L1084" s="241" t="s">
        <v>43</v>
      </c>
      <c r="M1084" s="243">
        <v>1176.0999999999999</v>
      </c>
    </row>
    <row r="1085" spans="1:13" ht="13.5" x14ac:dyDescent="0.25">
      <c r="A1085" s="241" t="s">
        <v>1833</v>
      </c>
      <c r="B1085" s="241" t="s">
        <v>1726</v>
      </c>
      <c r="C1085" s="241" t="s">
        <v>33</v>
      </c>
      <c r="D1085" s="242">
        <v>4583</v>
      </c>
      <c r="E1085" s="241" t="s">
        <v>1722</v>
      </c>
      <c r="F1085" s="241" t="s">
        <v>325</v>
      </c>
      <c r="G1085" s="241" t="s">
        <v>308</v>
      </c>
      <c r="H1085" s="241" t="s">
        <v>48</v>
      </c>
      <c r="I1085" s="241" t="s">
        <v>55</v>
      </c>
      <c r="J1085" s="241" t="s">
        <v>341</v>
      </c>
      <c r="K1085" s="241" t="s">
        <v>15</v>
      </c>
      <c r="L1085" s="241" t="s">
        <v>43</v>
      </c>
      <c r="M1085" s="243">
        <v>823.3</v>
      </c>
    </row>
    <row r="1086" spans="1:13" ht="13.5" x14ac:dyDescent="0.25">
      <c r="A1086" s="241" t="s">
        <v>1837</v>
      </c>
      <c r="B1086" s="241" t="s">
        <v>1734</v>
      </c>
      <c r="C1086" s="241" t="s">
        <v>33</v>
      </c>
      <c r="D1086" s="242">
        <v>4583</v>
      </c>
      <c r="E1086" s="241" t="s">
        <v>1722</v>
      </c>
      <c r="F1086" s="241" t="s">
        <v>325</v>
      </c>
      <c r="G1086" s="241" t="s">
        <v>308</v>
      </c>
      <c r="H1086" s="241" t="s">
        <v>48</v>
      </c>
      <c r="I1086" s="241" t="s">
        <v>55</v>
      </c>
      <c r="J1086" s="241" t="s">
        <v>341</v>
      </c>
      <c r="K1086" s="241" t="s">
        <v>209</v>
      </c>
      <c r="L1086" s="241" t="s">
        <v>43</v>
      </c>
      <c r="M1086" s="243">
        <v>3675.4</v>
      </c>
    </row>
    <row r="1087" spans="1:13" ht="13.5" x14ac:dyDescent="0.25">
      <c r="A1087" s="241" t="s">
        <v>1839</v>
      </c>
      <c r="B1087" s="241" t="s">
        <v>1738</v>
      </c>
      <c r="C1087" s="241" t="s">
        <v>33</v>
      </c>
      <c r="D1087" s="242">
        <v>4583</v>
      </c>
      <c r="E1087" s="241" t="s">
        <v>1722</v>
      </c>
      <c r="F1087" s="241" t="s">
        <v>325</v>
      </c>
      <c r="G1087" s="241" t="s">
        <v>308</v>
      </c>
      <c r="H1087" s="241" t="s">
        <v>48</v>
      </c>
      <c r="I1087" s="241" t="s">
        <v>55</v>
      </c>
      <c r="J1087" s="241" t="s">
        <v>341</v>
      </c>
      <c r="K1087" s="241" t="s">
        <v>208</v>
      </c>
      <c r="L1087" s="241" t="s">
        <v>43</v>
      </c>
      <c r="M1087" s="243">
        <v>5513</v>
      </c>
    </row>
    <row r="1088" spans="1:13" ht="13.5" x14ac:dyDescent="0.25">
      <c r="A1088" s="241" t="s">
        <v>1835</v>
      </c>
      <c r="B1088" s="241" t="s">
        <v>1730</v>
      </c>
      <c r="C1088" s="241" t="s">
        <v>33</v>
      </c>
      <c r="D1088" s="242">
        <v>4583</v>
      </c>
      <c r="E1088" s="241" t="s">
        <v>1722</v>
      </c>
      <c r="F1088" s="241" t="s">
        <v>325</v>
      </c>
      <c r="G1088" s="241" t="s">
        <v>308</v>
      </c>
      <c r="H1088" s="241" t="s">
        <v>48</v>
      </c>
      <c r="I1088" s="241" t="s">
        <v>55</v>
      </c>
      <c r="J1088" s="241" t="s">
        <v>341</v>
      </c>
      <c r="K1088" s="241" t="s">
        <v>222</v>
      </c>
      <c r="L1088" s="241" t="s">
        <v>43</v>
      </c>
      <c r="M1088" s="243">
        <v>2940.3</v>
      </c>
    </row>
    <row r="1089" spans="1:13" ht="13.5" x14ac:dyDescent="0.25">
      <c r="A1089" s="241" t="s">
        <v>1831</v>
      </c>
      <c r="B1089" s="241" t="s">
        <v>1721</v>
      </c>
      <c r="C1089" s="241" t="s">
        <v>33</v>
      </c>
      <c r="D1089" s="242">
        <v>4583</v>
      </c>
      <c r="E1089" s="241" t="s">
        <v>1722</v>
      </c>
      <c r="F1089" s="241" t="s">
        <v>325</v>
      </c>
      <c r="G1089" s="241" t="s">
        <v>308</v>
      </c>
      <c r="H1089" s="241" t="s">
        <v>48</v>
      </c>
      <c r="I1089" s="241" t="s">
        <v>55</v>
      </c>
      <c r="J1089" s="241" t="s">
        <v>341</v>
      </c>
      <c r="K1089" s="241" t="s">
        <v>210</v>
      </c>
      <c r="L1089" s="241" t="s">
        <v>41</v>
      </c>
      <c r="M1089" s="243">
        <v>735.1</v>
      </c>
    </row>
    <row r="1090" spans="1:13" ht="13.5" x14ac:dyDescent="0.25">
      <c r="A1090" s="241" t="s">
        <v>1840</v>
      </c>
      <c r="B1090" s="241" t="s">
        <v>1740</v>
      </c>
      <c r="C1090" s="241" t="s">
        <v>33</v>
      </c>
      <c r="D1090" s="242">
        <v>4583</v>
      </c>
      <c r="E1090" s="241" t="s">
        <v>1722</v>
      </c>
      <c r="F1090" s="241" t="s">
        <v>325</v>
      </c>
      <c r="G1090" s="241" t="s">
        <v>308</v>
      </c>
      <c r="H1090" s="241" t="s">
        <v>48</v>
      </c>
      <c r="I1090" s="241" t="s">
        <v>55</v>
      </c>
      <c r="J1090" s="241" t="s">
        <v>341</v>
      </c>
      <c r="K1090" s="241" t="s">
        <v>15</v>
      </c>
      <c r="L1090" s="241" t="s">
        <v>41</v>
      </c>
      <c r="M1090" s="243">
        <v>514.6</v>
      </c>
    </row>
    <row r="1091" spans="1:13" ht="13.5" x14ac:dyDescent="0.25">
      <c r="A1091" s="241" t="s">
        <v>1838</v>
      </c>
      <c r="B1091" s="241" t="s">
        <v>1736</v>
      </c>
      <c r="C1091" s="241" t="s">
        <v>33</v>
      </c>
      <c r="D1091" s="242">
        <v>4583</v>
      </c>
      <c r="E1091" s="241" t="s">
        <v>1722</v>
      </c>
      <c r="F1091" s="241" t="s">
        <v>325</v>
      </c>
      <c r="G1091" s="241" t="s">
        <v>308</v>
      </c>
      <c r="H1091" s="241" t="s">
        <v>48</v>
      </c>
      <c r="I1091" s="241" t="s">
        <v>55</v>
      </c>
      <c r="J1091" s="241" t="s">
        <v>341</v>
      </c>
      <c r="K1091" s="241" t="s">
        <v>209</v>
      </c>
      <c r="L1091" s="241" t="s">
        <v>41</v>
      </c>
      <c r="M1091" s="243">
        <v>2205.1999999999998</v>
      </c>
    </row>
    <row r="1092" spans="1:13" ht="13.5" x14ac:dyDescent="0.25">
      <c r="A1092" s="241" t="s">
        <v>1832</v>
      </c>
      <c r="B1092" s="241" t="s">
        <v>1724</v>
      </c>
      <c r="C1092" s="241" t="s">
        <v>33</v>
      </c>
      <c r="D1092" s="242">
        <v>4583</v>
      </c>
      <c r="E1092" s="241" t="s">
        <v>1722</v>
      </c>
      <c r="F1092" s="241" t="s">
        <v>325</v>
      </c>
      <c r="G1092" s="241" t="s">
        <v>308</v>
      </c>
      <c r="H1092" s="241" t="s">
        <v>48</v>
      </c>
      <c r="I1092" s="241" t="s">
        <v>55</v>
      </c>
      <c r="J1092" s="241" t="s">
        <v>341</v>
      </c>
      <c r="K1092" s="241" t="s">
        <v>208</v>
      </c>
      <c r="L1092" s="241" t="s">
        <v>41</v>
      </c>
      <c r="M1092" s="243">
        <v>3675.4</v>
      </c>
    </row>
    <row r="1093" spans="1:13" ht="13.5" x14ac:dyDescent="0.25">
      <c r="A1093" s="241" t="s">
        <v>1836</v>
      </c>
      <c r="B1093" s="241" t="s">
        <v>1732</v>
      </c>
      <c r="C1093" s="241" t="s">
        <v>33</v>
      </c>
      <c r="D1093" s="242">
        <v>4583</v>
      </c>
      <c r="E1093" s="241" t="s">
        <v>1722</v>
      </c>
      <c r="F1093" s="241" t="s">
        <v>325</v>
      </c>
      <c r="G1093" s="241" t="s">
        <v>308</v>
      </c>
      <c r="H1093" s="241" t="s">
        <v>48</v>
      </c>
      <c r="I1093" s="241" t="s">
        <v>55</v>
      </c>
      <c r="J1093" s="241" t="s">
        <v>341</v>
      </c>
      <c r="K1093" s="241" t="s">
        <v>222</v>
      </c>
      <c r="L1093" s="241" t="s">
        <v>41</v>
      </c>
      <c r="M1093" s="243">
        <v>1837.7</v>
      </c>
    </row>
    <row r="1094" spans="1:13" ht="13.5" x14ac:dyDescent="0.25">
      <c r="A1094" s="241" t="s">
        <v>1844</v>
      </c>
      <c r="B1094" s="241" t="s">
        <v>1728</v>
      </c>
      <c r="C1094" s="241" t="s">
        <v>33</v>
      </c>
      <c r="D1094" s="242">
        <v>4583</v>
      </c>
      <c r="E1094" s="241" t="s">
        <v>1722</v>
      </c>
      <c r="F1094" s="241" t="s">
        <v>325</v>
      </c>
      <c r="G1094" s="241" t="s">
        <v>308</v>
      </c>
      <c r="H1094" s="241" t="s">
        <v>48</v>
      </c>
      <c r="I1094" s="241" t="s">
        <v>57</v>
      </c>
      <c r="J1094" s="241" t="s">
        <v>342</v>
      </c>
      <c r="K1094" s="241" t="s">
        <v>210</v>
      </c>
      <c r="L1094" s="241" t="s">
        <v>43</v>
      </c>
      <c r="M1094" s="243">
        <v>1068.8</v>
      </c>
    </row>
    <row r="1095" spans="1:13" ht="13.5" x14ac:dyDescent="0.25">
      <c r="A1095" s="241" t="s">
        <v>1843</v>
      </c>
      <c r="B1095" s="241" t="s">
        <v>1726</v>
      </c>
      <c r="C1095" s="241" t="s">
        <v>33</v>
      </c>
      <c r="D1095" s="242">
        <v>4583</v>
      </c>
      <c r="E1095" s="241" t="s">
        <v>1722</v>
      </c>
      <c r="F1095" s="241" t="s">
        <v>325</v>
      </c>
      <c r="G1095" s="241" t="s">
        <v>308</v>
      </c>
      <c r="H1095" s="241" t="s">
        <v>48</v>
      </c>
      <c r="I1095" s="241" t="s">
        <v>57</v>
      </c>
      <c r="J1095" s="241" t="s">
        <v>342</v>
      </c>
      <c r="K1095" s="241" t="s">
        <v>15</v>
      </c>
      <c r="L1095" s="241" t="s">
        <v>43</v>
      </c>
      <c r="M1095" s="243">
        <v>748.2</v>
      </c>
    </row>
    <row r="1096" spans="1:13" ht="13.5" x14ac:dyDescent="0.25">
      <c r="A1096" s="241" t="s">
        <v>1847</v>
      </c>
      <c r="B1096" s="241" t="s">
        <v>1734</v>
      </c>
      <c r="C1096" s="241" t="s">
        <v>33</v>
      </c>
      <c r="D1096" s="242">
        <v>4583</v>
      </c>
      <c r="E1096" s="241" t="s">
        <v>1722</v>
      </c>
      <c r="F1096" s="241" t="s">
        <v>325</v>
      </c>
      <c r="G1096" s="241" t="s">
        <v>308</v>
      </c>
      <c r="H1096" s="241" t="s">
        <v>48</v>
      </c>
      <c r="I1096" s="241" t="s">
        <v>57</v>
      </c>
      <c r="J1096" s="241" t="s">
        <v>342</v>
      </c>
      <c r="K1096" s="241" t="s">
        <v>209</v>
      </c>
      <c r="L1096" s="241" t="s">
        <v>43</v>
      </c>
      <c r="M1096" s="243">
        <v>3340.1</v>
      </c>
    </row>
    <row r="1097" spans="1:13" ht="13.5" x14ac:dyDescent="0.25">
      <c r="A1097" s="241" t="s">
        <v>1849</v>
      </c>
      <c r="B1097" s="241" t="s">
        <v>1738</v>
      </c>
      <c r="C1097" s="241" t="s">
        <v>33</v>
      </c>
      <c r="D1097" s="242">
        <v>4583</v>
      </c>
      <c r="E1097" s="241" t="s">
        <v>1722</v>
      </c>
      <c r="F1097" s="241" t="s">
        <v>325</v>
      </c>
      <c r="G1097" s="241" t="s">
        <v>308</v>
      </c>
      <c r="H1097" s="241" t="s">
        <v>48</v>
      </c>
      <c r="I1097" s="241" t="s">
        <v>57</v>
      </c>
      <c r="J1097" s="241" t="s">
        <v>342</v>
      </c>
      <c r="K1097" s="241" t="s">
        <v>208</v>
      </c>
      <c r="L1097" s="241" t="s">
        <v>43</v>
      </c>
      <c r="M1097" s="243">
        <v>5010.1000000000004</v>
      </c>
    </row>
    <row r="1098" spans="1:13" ht="13.5" x14ac:dyDescent="0.25">
      <c r="A1098" s="241" t="s">
        <v>1845</v>
      </c>
      <c r="B1098" s="241" t="s">
        <v>1730</v>
      </c>
      <c r="C1098" s="241" t="s">
        <v>33</v>
      </c>
      <c r="D1098" s="242">
        <v>4583</v>
      </c>
      <c r="E1098" s="241" t="s">
        <v>1722</v>
      </c>
      <c r="F1098" s="241" t="s">
        <v>325</v>
      </c>
      <c r="G1098" s="241" t="s">
        <v>308</v>
      </c>
      <c r="H1098" s="241" t="s">
        <v>48</v>
      </c>
      <c r="I1098" s="241" t="s">
        <v>57</v>
      </c>
      <c r="J1098" s="241" t="s">
        <v>342</v>
      </c>
      <c r="K1098" s="241" t="s">
        <v>222</v>
      </c>
      <c r="L1098" s="241" t="s">
        <v>43</v>
      </c>
      <c r="M1098" s="243">
        <v>2672.1</v>
      </c>
    </row>
    <row r="1099" spans="1:13" ht="13.5" x14ac:dyDescent="0.25">
      <c r="A1099" s="241" t="s">
        <v>1841</v>
      </c>
      <c r="B1099" s="241" t="s">
        <v>1721</v>
      </c>
      <c r="C1099" s="241" t="s">
        <v>33</v>
      </c>
      <c r="D1099" s="242">
        <v>4583</v>
      </c>
      <c r="E1099" s="241" t="s">
        <v>1722</v>
      </c>
      <c r="F1099" s="241" t="s">
        <v>325</v>
      </c>
      <c r="G1099" s="241" t="s">
        <v>308</v>
      </c>
      <c r="H1099" s="241" t="s">
        <v>48</v>
      </c>
      <c r="I1099" s="241" t="s">
        <v>57</v>
      </c>
      <c r="J1099" s="241" t="s">
        <v>342</v>
      </c>
      <c r="K1099" s="241" t="s">
        <v>210</v>
      </c>
      <c r="L1099" s="241" t="s">
        <v>41</v>
      </c>
      <c r="M1099" s="243">
        <v>668</v>
      </c>
    </row>
    <row r="1100" spans="1:13" ht="13.5" x14ac:dyDescent="0.25">
      <c r="A1100" s="241" t="s">
        <v>1850</v>
      </c>
      <c r="B1100" s="241" t="s">
        <v>1740</v>
      </c>
      <c r="C1100" s="241" t="s">
        <v>33</v>
      </c>
      <c r="D1100" s="242">
        <v>4583</v>
      </c>
      <c r="E1100" s="241" t="s">
        <v>1722</v>
      </c>
      <c r="F1100" s="241" t="s">
        <v>325</v>
      </c>
      <c r="G1100" s="241" t="s">
        <v>308</v>
      </c>
      <c r="H1100" s="241" t="s">
        <v>48</v>
      </c>
      <c r="I1100" s="241" t="s">
        <v>57</v>
      </c>
      <c r="J1100" s="241" t="s">
        <v>342</v>
      </c>
      <c r="K1100" s="241" t="s">
        <v>15</v>
      </c>
      <c r="L1100" s="241" t="s">
        <v>41</v>
      </c>
      <c r="M1100" s="243">
        <v>467.6</v>
      </c>
    </row>
    <row r="1101" spans="1:13" ht="13.5" x14ac:dyDescent="0.25">
      <c r="A1101" s="241" t="s">
        <v>1848</v>
      </c>
      <c r="B1101" s="241" t="s">
        <v>1736</v>
      </c>
      <c r="C1101" s="241" t="s">
        <v>33</v>
      </c>
      <c r="D1101" s="242">
        <v>4583</v>
      </c>
      <c r="E1101" s="241" t="s">
        <v>1722</v>
      </c>
      <c r="F1101" s="241" t="s">
        <v>325</v>
      </c>
      <c r="G1101" s="241" t="s">
        <v>308</v>
      </c>
      <c r="H1101" s="241" t="s">
        <v>48</v>
      </c>
      <c r="I1101" s="241" t="s">
        <v>57</v>
      </c>
      <c r="J1101" s="241" t="s">
        <v>342</v>
      </c>
      <c r="K1101" s="241" t="s">
        <v>209</v>
      </c>
      <c r="L1101" s="241" t="s">
        <v>41</v>
      </c>
      <c r="M1101" s="243">
        <v>2004.1</v>
      </c>
    </row>
    <row r="1102" spans="1:13" ht="13.5" x14ac:dyDescent="0.25">
      <c r="A1102" s="241" t="s">
        <v>1842</v>
      </c>
      <c r="B1102" s="241" t="s">
        <v>1724</v>
      </c>
      <c r="C1102" s="241" t="s">
        <v>33</v>
      </c>
      <c r="D1102" s="242">
        <v>4583</v>
      </c>
      <c r="E1102" s="241" t="s">
        <v>1722</v>
      </c>
      <c r="F1102" s="241" t="s">
        <v>325</v>
      </c>
      <c r="G1102" s="241" t="s">
        <v>308</v>
      </c>
      <c r="H1102" s="241" t="s">
        <v>48</v>
      </c>
      <c r="I1102" s="241" t="s">
        <v>57</v>
      </c>
      <c r="J1102" s="241" t="s">
        <v>342</v>
      </c>
      <c r="K1102" s="241" t="s">
        <v>208</v>
      </c>
      <c r="L1102" s="241" t="s">
        <v>41</v>
      </c>
      <c r="M1102" s="243">
        <v>3340.1</v>
      </c>
    </row>
    <row r="1103" spans="1:13" ht="13.5" x14ac:dyDescent="0.25">
      <c r="A1103" s="241" t="s">
        <v>1846</v>
      </c>
      <c r="B1103" s="241" t="s">
        <v>1732</v>
      </c>
      <c r="C1103" s="241" t="s">
        <v>33</v>
      </c>
      <c r="D1103" s="242">
        <v>4583</v>
      </c>
      <c r="E1103" s="241" t="s">
        <v>1722</v>
      </c>
      <c r="F1103" s="241" t="s">
        <v>325</v>
      </c>
      <c r="G1103" s="241" t="s">
        <v>308</v>
      </c>
      <c r="H1103" s="241" t="s">
        <v>48</v>
      </c>
      <c r="I1103" s="241" t="s">
        <v>57</v>
      </c>
      <c r="J1103" s="241" t="s">
        <v>342</v>
      </c>
      <c r="K1103" s="241" t="s">
        <v>222</v>
      </c>
      <c r="L1103" s="241" t="s">
        <v>41</v>
      </c>
      <c r="M1103" s="243">
        <v>1670</v>
      </c>
    </row>
    <row r="1104" spans="1:13" ht="13.5" x14ac:dyDescent="0.25">
      <c r="A1104" s="241" t="s">
        <v>1854</v>
      </c>
      <c r="B1104" s="241" t="s">
        <v>1728</v>
      </c>
      <c r="C1104" s="241" t="s">
        <v>33</v>
      </c>
      <c r="D1104" s="242">
        <v>4583</v>
      </c>
      <c r="E1104" s="241" t="s">
        <v>1722</v>
      </c>
      <c r="F1104" s="241" t="s">
        <v>325</v>
      </c>
      <c r="G1104" s="241" t="s">
        <v>308</v>
      </c>
      <c r="H1104" s="241" t="s">
        <v>48</v>
      </c>
      <c r="I1104" s="241" t="s">
        <v>231</v>
      </c>
      <c r="J1104" s="241" t="s">
        <v>343</v>
      </c>
      <c r="K1104" s="241" t="s">
        <v>210</v>
      </c>
      <c r="L1104" s="241" t="s">
        <v>43</v>
      </c>
      <c r="M1104" s="243">
        <v>959.7</v>
      </c>
    </row>
    <row r="1105" spans="1:13" ht="13.5" x14ac:dyDescent="0.25">
      <c r="A1105" s="241" t="s">
        <v>1853</v>
      </c>
      <c r="B1105" s="241" t="s">
        <v>1726</v>
      </c>
      <c r="C1105" s="241" t="s">
        <v>33</v>
      </c>
      <c r="D1105" s="242">
        <v>4583</v>
      </c>
      <c r="E1105" s="241" t="s">
        <v>1722</v>
      </c>
      <c r="F1105" s="241" t="s">
        <v>325</v>
      </c>
      <c r="G1105" s="241" t="s">
        <v>308</v>
      </c>
      <c r="H1105" s="241" t="s">
        <v>48</v>
      </c>
      <c r="I1105" s="241" t="s">
        <v>231</v>
      </c>
      <c r="J1105" s="241" t="s">
        <v>343</v>
      </c>
      <c r="K1105" s="241" t="s">
        <v>15</v>
      </c>
      <c r="L1105" s="241" t="s">
        <v>43</v>
      </c>
      <c r="M1105" s="243">
        <v>671.8</v>
      </c>
    </row>
    <row r="1106" spans="1:13" ht="13.5" x14ac:dyDescent="0.25">
      <c r="A1106" s="241" t="s">
        <v>1857</v>
      </c>
      <c r="B1106" s="241" t="s">
        <v>1734</v>
      </c>
      <c r="C1106" s="241" t="s">
        <v>33</v>
      </c>
      <c r="D1106" s="242">
        <v>4583</v>
      </c>
      <c r="E1106" s="241" t="s">
        <v>1722</v>
      </c>
      <c r="F1106" s="241" t="s">
        <v>325</v>
      </c>
      <c r="G1106" s="241" t="s">
        <v>308</v>
      </c>
      <c r="H1106" s="241" t="s">
        <v>48</v>
      </c>
      <c r="I1106" s="241" t="s">
        <v>231</v>
      </c>
      <c r="J1106" s="241" t="s">
        <v>343</v>
      </c>
      <c r="K1106" s="241" t="s">
        <v>209</v>
      </c>
      <c r="L1106" s="241" t="s">
        <v>43</v>
      </c>
      <c r="M1106" s="243">
        <v>2999.1</v>
      </c>
    </row>
    <row r="1107" spans="1:13" ht="13.5" x14ac:dyDescent="0.25">
      <c r="A1107" s="241" t="s">
        <v>1859</v>
      </c>
      <c r="B1107" s="241" t="s">
        <v>1738</v>
      </c>
      <c r="C1107" s="241" t="s">
        <v>33</v>
      </c>
      <c r="D1107" s="242">
        <v>4583</v>
      </c>
      <c r="E1107" s="241" t="s">
        <v>1722</v>
      </c>
      <c r="F1107" s="241" t="s">
        <v>325</v>
      </c>
      <c r="G1107" s="241" t="s">
        <v>308</v>
      </c>
      <c r="H1107" s="241" t="s">
        <v>48</v>
      </c>
      <c r="I1107" s="241" t="s">
        <v>231</v>
      </c>
      <c r="J1107" s="241" t="s">
        <v>343</v>
      </c>
      <c r="K1107" s="241" t="s">
        <v>208</v>
      </c>
      <c r="L1107" s="241" t="s">
        <v>43</v>
      </c>
      <c r="M1107" s="243">
        <v>4498.6000000000004</v>
      </c>
    </row>
    <row r="1108" spans="1:13" ht="13.5" x14ac:dyDescent="0.25">
      <c r="A1108" s="241" t="s">
        <v>1855</v>
      </c>
      <c r="B1108" s="241" t="s">
        <v>1730</v>
      </c>
      <c r="C1108" s="241" t="s">
        <v>33</v>
      </c>
      <c r="D1108" s="242">
        <v>4583</v>
      </c>
      <c r="E1108" s="241" t="s">
        <v>1722</v>
      </c>
      <c r="F1108" s="241" t="s">
        <v>325</v>
      </c>
      <c r="G1108" s="241" t="s">
        <v>308</v>
      </c>
      <c r="H1108" s="241" t="s">
        <v>48</v>
      </c>
      <c r="I1108" s="241" t="s">
        <v>231</v>
      </c>
      <c r="J1108" s="241" t="s">
        <v>343</v>
      </c>
      <c r="K1108" s="241" t="s">
        <v>222</v>
      </c>
      <c r="L1108" s="241" t="s">
        <v>43</v>
      </c>
      <c r="M1108" s="243">
        <v>2399.3000000000002</v>
      </c>
    </row>
    <row r="1109" spans="1:13" ht="13.5" x14ac:dyDescent="0.25">
      <c r="A1109" s="241" t="s">
        <v>1851</v>
      </c>
      <c r="B1109" s="241" t="s">
        <v>1721</v>
      </c>
      <c r="C1109" s="241" t="s">
        <v>33</v>
      </c>
      <c r="D1109" s="242">
        <v>4583</v>
      </c>
      <c r="E1109" s="241" t="s">
        <v>1722</v>
      </c>
      <c r="F1109" s="241" t="s">
        <v>325</v>
      </c>
      <c r="G1109" s="241" t="s">
        <v>308</v>
      </c>
      <c r="H1109" s="241" t="s">
        <v>48</v>
      </c>
      <c r="I1109" s="241" t="s">
        <v>231</v>
      </c>
      <c r="J1109" s="241" t="s">
        <v>343</v>
      </c>
      <c r="K1109" s="241" t="s">
        <v>210</v>
      </c>
      <c r="L1109" s="241" t="s">
        <v>41</v>
      </c>
      <c r="M1109" s="243">
        <v>599.79999999999995</v>
      </c>
    </row>
    <row r="1110" spans="1:13" ht="13.5" x14ac:dyDescent="0.25">
      <c r="A1110" s="241" t="s">
        <v>1860</v>
      </c>
      <c r="B1110" s="241" t="s">
        <v>1740</v>
      </c>
      <c r="C1110" s="241" t="s">
        <v>33</v>
      </c>
      <c r="D1110" s="242">
        <v>4583</v>
      </c>
      <c r="E1110" s="241" t="s">
        <v>1722</v>
      </c>
      <c r="F1110" s="241" t="s">
        <v>325</v>
      </c>
      <c r="G1110" s="241" t="s">
        <v>308</v>
      </c>
      <c r="H1110" s="241" t="s">
        <v>48</v>
      </c>
      <c r="I1110" s="241" t="s">
        <v>231</v>
      </c>
      <c r="J1110" s="241" t="s">
        <v>343</v>
      </c>
      <c r="K1110" s="241" t="s">
        <v>15</v>
      </c>
      <c r="L1110" s="241" t="s">
        <v>41</v>
      </c>
      <c r="M1110" s="243">
        <v>419.9</v>
      </c>
    </row>
    <row r="1111" spans="1:13" ht="13.5" x14ac:dyDescent="0.25">
      <c r="A1111" s="241" t="s">
        <v>1858</v>
      </c>
      <c r="B1111" s="241" t="s">
        <v>1736</v>
      </c>
      <c r="C1111" s="241" t="s">
        <v>33</v>
      </c>
      <c r="D1111" s="242">
        <v>4583</v>
      </c>
      <c r="E1111" s="241" t="s">
        <v>1722</v>
      </c>
      <c r="F1111" s="241" t="s">
        <v>325</v>
      </c>
      <c r="G1111" s="241" t="s">
        <v>308</v>
      </c>
      <c r="H1111" s="241" t="s">
        <v>48</v>
      </c>
      <c r="I1111" s="241" t="s">
        <v>231</v>
      </c>
      <c r="J1111" s="241" t="s">
        <v>343</v>
      </c>
      <c r="K1111" s="241" t="s">
        <v>209</v>
      </c>
      <c r="L1111" s="241" t="s">
        <v>41</v>
      </c>
      <c r="M1111" s="243">
        <v>1799.5</v>
      </c>
    </row>
    <row r="1112" spans="1:13" ht="13.5" x14ac:dyDescent="0.25">
      <c r="A1112" s="241" t="s">
        <v>1852</v>
      </c>
      <c r="B1112" s="241" t="s">
        <v>1724</v>
      </c>
      <c r="C1112" s="241" t="s">
        <v>33</v>
      </c>
      <c r="D1112" s="242">
        <v>4583</v>
      </c>
      <c r="E1112" s="241" t="s">
        <v>1722</v>
      </c>
      <c r="F1112" s="241" t="s">
        <v>325</v>
      </c>
      <c r="G1112" s="241" t="s">
        <v>308</v>
      </c>
      <c r="H1112" s="241" t="s">
        <v>48</v>
      </c>
      <c r="I1112" s="241" t="s">
        <v>231</v>
      </c>
      <c r="J1112" s="241" t="s">
        <v>343</v>
      </c>
      <c r="K1112" s="241" t="s">
        <v>208</v>
      </c>
      <c r="L1112" s="241" t="s">
        <v>41</v>
      </c>
      <c r="M1112" s="243">
        <v>2999.1</v>
      </c>
    </row>
    <row r="1113" spans="1:13" ht="13.5" x14ac:dyDescent="0.25">
      <c r="A1113" s="241" t="s">
        <v>1856</v>
      </c>
      <c r="B1113" s="241" t="s">
        <v>1732</v>
      </c>
      <c r="C1113" s="241" t="s">
        <v>33</v>
      </c>
      <c r="D1113" s="242">
        <v>4583</v>
      </c>
      <c r="E1113" s="241" t="s">
        <v>1722</v>
      </c>
      <c r="F1113" s="241" t="s">
        <v>325</v>
      </c>
      <c r="G1113" s="241" t="s">
        <v>308</v>
      </c>
      <c r="H1113" s="241" t="s">
        <v>48</v>
      </c>
      <c r="I1113" s="241" t="s">
        <v>231</v>
      </c>
      <c r="J1113" s="241" t="s">
        <v>343</v>
      </c>
      <c r="K1113" s="241" t="s">
        <v>222</v>
      </c>
      <c r="L1113" s="241" t="s">
        <v>41</v>
      </c>
      <c r="M1113" s="243">
        <v>1499.6</v>
      </c>
    </row>
    <row r="1114" spans="1:13" ht="13.5" x14ac:dyDescent="0.25">
      <c r="A1114" s="241" t="s">
        <v>1584</v>
      </c>
      <c r="B1114" s="241" t="s">
        <v>1585</v>
      </c>
      <c r="C1114" s="241" t="s">
        <v>33</v>
      </c>
      <c r="D1114" s="242">
        <v>4584</v>
      </c>
      <c r="E1114" s="241" t="s">
        <v>1581</v>
      </c>
      <c r="F1114" s="241" t="s">
        <v>367</v>
      </c>
      <c r="G1114" s="241" t="s">
        <v>367</v>
      </c>
      <c r="H1114" s="241" t="s">
        <v>48</v>
      </c>
      <c r="I1114" s="241" t="s">
        <v>326</v>
      </c>
      <c r="J1114" s="241" t="s">
        <v>383</v>
      </c>
      <c r="K1114" s="241" t="s">
        <v>210</v>
      </c>
      <c r="L1114" s="241" t="s">
        <v>43</v>
      </c>
      <c r="M1114" s="243">
        <v>5817</v>
      </c>
    </row>
    <row r="1115" spans="1:13" ht="13.5" x14ac:dyDescent="0.25">
      <c r="A1115" s="241" t="s">
        <v>1594</v>
      </c>
      <c r="B1115" s="241" t="s">
        <v>1595</v>
      </c>
      <c r="C1115" s="241" t="s">
        <v>33</v>
      </c>
      <c r="D1115" s="242">
        <v>4584</v>
      </c>
      <c r="E1115" s="241" t="s">
        <v>1581</v>
      </c>
      <c r="F1115" s="241" t="s">
        <v>367</v>
      </c>
      <c r="G1115" s="241" t="s">
        <v>367</v>
      </c>
      <c r="H1115" s="241" t="s">
        <v>48</v>
      </c>
      <c r="I1115" s="241" t="s">
        <v>326</v>
      </c>
      <c r="J1115" s="241" t="s">
        <v>383</v>
      </c>
      <c r="K1115" s="241" t="s">
        <v>15</v>
      </c>
      <c r="L1115" s="241" t="s">
        <v>43</v>
      </c>
      <c r="M1115" s="243">
        <v>4071.9</v>
      </c>
    </row>
    <row r="1116" spans="1:13" ht="13.5" x14ac:dyDescent="0.25">
      <c r="A1116" s="241" t="s">
        <v>1592</v>
      </c>
      <c r="B1116" s="241" t="s">
        <v>1593</v>
      </c>
      <c r="C1116" s="241" t="s">
        <v>33</v>
      </c>
      <c r="D1116" s="242">
        <v>4584</v>
      </c>
      <c r="E1116" s="241" t="s">
        <v>1581</v>
      </c>
      <c r="F1116" s="241" t="s">
        <v>367</v>
      </c>
      <c r="G1116" s="241" t="s">
        <v>367</v>
      </c>
      <c r="H1116" s="241" t="s">
        <v>48</v>
      </c>
      <c r="I1116" s="241" t="s">
        <v>326</v>
      </c>
      <c r="J1116" s="241" t="s">
        <v>383</v>
      </c>
      <c r="K1116" s="241" t="s">
        <v>209</v>
      </c>
      <c r="L1116" s="241" t="s">
        <v>43</v>
      </c>
      <c r="M1116" s="243">
        <v>18178</v>
      </c>
    </row>
    <row r="1117" spans="1:13" ht="13.5" x14ac:dyDescent="0.25">
      <c r="A1117" s="241" t="s">
        <v>1596</v>
      </c>
      <c r="B1117" s="241" t="s">
        <v>1597</v>
      </c>
      <c r="C1117" s="241" t="s">
        <v>33</v>
      </c>
      <c r="D1117" s="242">
        <v>4584</v>
      </c>
      <c r="E1117" s="241" t="s">
        <v>1581</v>
      </c>
      <c r="F1117" s="241" t="s">
        <v>367</v>
      </c>
      <c r="G1117" s="241" t="s">
        <v>367</v>
      </c>
      <c r="H1117" s="241" t="s">
        <v>48</v>
      </c>
      <c r="I1117" s="241" t="s">
        <v>326</v>
      </c>
      <c r="J1117" s="241" t="s">
        <v>383</v>
      </c>
      <c r="K1117" s="241" t="s">
        <v>208</v>
      </c>
      <c r="L1117" s="241" t="s">
        <v>43</v>
      </c>
      <c r="M1117" s="243">
        <v>27267</v>
      </c>
    </row>
    <row r="1118" spans="1:13" ht="13.5" x14ac:dyDescent="0.25">
      <c r="A1118" s="241" t="s">
        <v>1588</v>
      </c>
      <c r="B1118" s="241" t="s">
        <v>1589</v>
      </c>
      <c r="C1118" s="241" t="s">
        <v>33</v>
      </c>
      <c r="D1118" s="242">
        <v>4584</v>
      </c>
      <c r="E1118" s="241" t="s">
        <v>1581</v>
      </c>
      <c r="F1118" s="241" t="s">
        <v>367</v>
      </c>
      <c r="G1118" s="241" t="s">
        <v>367</v>
      </c>
      <c r="H1118" s="241" t="s">
        <v>48</v>
      </c>
      <c r="I1118" s="241" t="s">
        <v>326</v>
      </c>
      <c r="J1118" s="241" t="s">
        <v>383</v>
      </c>
      <c r="K1118" s="241" t="s">
        <v>222</v>
      </c>
      <c r="L1118" s="241" t="s">
        <v>43</v>
      </c>
      <c r="M1118" s="243">
        <v>14542.4</v>
      </c>
    </row>
    <row r="1119" spans="1:13" ht="13.5" x14ac:dyDescent="0.25">
      <c r="A1119" s="241" t="s">
        <v>1586</v>
      </c>
      <c r="B1119" s="241" t="s">
        <v>1587</v>
      </c>
      <c r="C1119" s="241" t="s">
        <v>33</v>
      </c>
      <c r="D1119" s="242">
        <v>4584</v>
      </c>
      <c r="E1119" s="241" t="s">
        <v>1581</v>
      </c>
      <c r="F1119" s="241" t="s">
        <v>367</v>
      </c>
      <c r="G1119" s="241" t="s">
        <v>367</v>
      </c>
      <c r="H1119" s="241" t="s">
        <v>48</v>
      </c>
      <c r="I1119" s="241" t="s">
        <v>326</v>
      </c>
      <c r="J1119" s="241" t="s">
        <v>383</v>
      </c>
      <c r="K1119" s="241" t="s">
        <v>210</v>
      </c>
      <c r="L1119" s="241" t="s">
        <v>41</v>
      </c>
      <c r="M1119" s="243">
        <v>3635.6</v>
      </c>
    </row>
    <row r="1120" spans="1:13" ht="13.5" x14ac:dyDescent="0.25">
      <c r="A1120" s="241" t="s">
        <v>1582</v>
      </c>
      <c r="B1120" s="241" t="s">
        <v>1583</v>
      </c>
      <c r="C1120" s="241" t="s">
        <v>33</v>
      </c>
      <c r="D1120" s="242">
        <v>4584</v>
      </c>
      <c r="E1120" s="241" t="s">
        <v>1581</v>
      </c>
      <c r="F1120" s="241" t="s">
        <v>367</v>
      </c>
      <c r="G1120" s="241" t="s">
        <v>367</v>
      </c>
      <c r="H1120" s="241" t="s">
        <v>48</v>
      </c>
      <c r="I1120" s="241" t="s">
        <v>326</v>
      </c>
      <c r="J1120" s="241" t="s">
        <v>383</v>
      </c>
      <c r="K1120" s="241" t="s">
        <v>15</v>
      </c>
      <c r="L1120" s="241" t="s">
        <v>41</v>
      </c>
      <c r="M1120" s="243">
        <v>2544.9</v>
      </c>
    </row>
    <row r="1121" spans="1:13" ht="13.5" x14ac:dyDescent="0.25">
      <c r="A1121" s="241" t="s">
        <v>1579</v>
      </c>
      <c r="B1121" s="241" t="s">
        <v>1580</v>
      </c>
      <c r="C1121" s="241" t="s">
        <v>33</v>
      </c>
      <c r="D1121" s="242">
        <v>4584</v>
      </c>
      <c r="E1121" s="241" t="s">
        <v>1581</v>
      </c>
      <c r="F1121" s="241" t="s">
        <v>367</v>
      </c>
      <c r="G1121" s="241" t="s">
        <v>367</v>
      </c>
      <c r="H1121" s="241" t="s">
        <v>48</v>
      </c>
      <c r="I1121" s="241" t="s">
        <v>326</v>
      </c>
      <c r="J1121" s="241" t="s">
        <v>383</v>
      </c>
      <c r="K1121" s="241" t="s">
        <v>209</v>
      </c>
      <c r="L1121" s="241" t="s">
        <v>41</v>
      </c>
      <c r="M1121" s="243">
        <v>10906.8</v>
      </c>
    </row>
    <row r="1122" spans="1:13" ht="13.5" x14ac:dyDescent="0.25">
      <c r="A1122" s="241" t="s">
        <v>1598</v>
      </c>
      <c r="B1122" s="241" t="s">
        <v>1599</v>
      </c>
      <c r="C1122" s="241" t="s">
        <v>33</v>
      </c>
      <c r="D1122" s="242">
        <v>4584</v>
      </c>
      <c r="E1122" s="241" t="s">
        <v>1581</v>
      </c>
      <c r="F1122" s="241" t="s">
        <v>367</v>
      </c>
      <c r="G1122" s="241" t="s">
        <v>367</v>
      </c>
      <c r="H1122" s="241" t="s">
        <v>48</v>
      </c>
      <c r="I1122" s="241" t="s">
        <v>326</v>
      </c>
      <c r="J1122" s="241" t="s">
        <v>383</v>
      </c>
      <c r="K1122" s="241" t="s">
        <v>208</v>
      </c>
      <c r="L1122" s="241" t="s">
        <v>41</v>
      </c>
      <c r="M1122" s="243">
        <v>18178</v>
      </c>
    </row>
    <row r="1123" spans="1:13" ht="13.5" x14ac:dyDescent="0.25">
      <c r="A1123" s="241" t="s">
        <v>1590</v>
      </c>
      <c r="B1123" s="241" t="s">
        <v>1591</v>
      </c>
      <c r="C1123" s="241" t="s">
        <v>33</v>
      </c>
      <c r="D1123" s="242">
        <v>4584</v>
      </c>
      <c r="E1123" s="241" t="s">
        <v>1581</v>
      </c>
      <c r="F1123" s="241" t="s">
        <v>367</v>
      </c>
      <c r="G1123" s="241" t="s">
        <v>367</v>
      </c>
      <c r="H1123" s="241" t="s">
        <v>48</v>
      </c>
      <c r="I1123" s="241" t="s">
        <v>326</v>
      </c>
      <c r="J1123" s="241" t="s">
        <v>383</v>
      </c>
      <c r="K1123" s="241" t="s">
        <v>222</v>
      </c>
      <c r="L1123" s="241" t="s">
        <v>41</v>
      </c>
      <c r="M1123" s="243">
        <v>9089</v>
      </c>
    </row>
    <row r="1124" spans="1:13" ht="13.5" x14ac:dyDescent="0.25">
      <c r="A1124" s="241" t="s">
        <v>1602</v>
      </c>
      <c r="B1124" s="241" t="s">
        <v>1585</v>
      </c>
      <c r="C1124" s="241" t="s">
        <v>33</v>
      </c>
      <c r="D1124" s="242">
        <v>4584</v>
      </c>
      <c r="E1124" s="241" t="s">
        <v>1581</v>
      </c>
      <c r="F1124" s="241" t="s">
        <v>367</v>
      </c>
      <c r="G1124" s="241" t="s">
        <v>367</v>
      </c>
      <c r="H1124" s="241" t="s">
        <v>48</v>
      </c>
      <c r="I1124" s="241" t="s">
        <v>328</v>
      </c>
      <c r="J1124" s="241" t="s">
        <v>384</v>
      </c>
      <c r="K1124" s="241" t="s">
        <v>210</v>
      </c>
      <c r="L1124" s="241" t="s">
        <v>43</v>
      </c>
      <c r="M1124" s="243">
        <v>5594.8</v>
      </c>
    </row>
    <row r="1125" spans="1:13" ht="13.5" x14ac:dyDescent="0.25">
      <c r="A1125" s="241" t="s">
        <v>1607</v>
      </c>
      <c r="B1125" s="241" t="s">
        <v>1595</v>
      </c>
      <c r="C1125" s="241" t="s">
        <v>33</v>
      </c>
      <c r="D1125" s="242">
        <v>4584</v>
      </c>
      <c r="E1125" s="241" t="s">
        <v>1581</v>
      </c>
      <c r="F1125" s="241" t="s">
        <v>367</v>
      </c>
      <c r="G1125" s="241" t="s">
        <v>367</v>
      </c>
      <c r="H1125" s="241" t="s">
        <v>48</v>
      </c>
      <c r="I1125" s="241" t="s">
        <v>328</v>
      </c>
      <c r="J1125" s="241" t="s">
        <v>384</v>
      </c>
      <c r="K1125" s="241" t="s">
        <v>15</v>
      </c>
      <c r="L1125" s="241" t="s">
        <v>43</v>
      </c>
      <c r="M1125" s="243">
        <v>3916.3</v>
      </c>
    </row>
    <row r="1126" spans="1:13" ht="13.5" x14ac:dyDescent="0.25">
      <c r="A1126" s="241" t="s">
        <v>1606</v>
      </c>
      <c r="B1126" s="241" t="s">
        <v>1593</v>
      </c>
      <c r="C1126" s="241" t="s">
        <v>33</v>
      </c>
      <c r="D1126" s="242">
        <v>4584</v>
      </c>
      <c r="E1126" s="241" t="s">
        <v>1581</v>
      </c>
      <c r="F1126" s="241" t="s">
        <v>367</v>
      </c>
      <c r="G1126" s="241" t="s">
        <v>367</v>
      </c>
      <c r="H1126" s="241" t="s">
        <v>48</v>
      </c>
      <c r="I1126" s="241" t="s">
        <v>328</v>
      </c>
      <c r="J1126" s="241" t="s">
        <v>384</v>
      </c>
      <c r="K1126" s="241" t="s">
        <v>209</v>
      </c>
      <c r="L1126" s="241" t="s">
        <v>43</v>
      </c>
      <c r="M1126" s="243">
        <v>17483.599999999999</v>
      </c>
    </row>
    <row r="1127" spans="1:13" ht="13.5" x14ac:dyDescent="0.25">
      <c r="A1127" s="241" t="s">
        <v>1608</v>
      </c>
      <c r="B1127" s="241" t="s">
        <v>1597</v>
      </c>
      <c r="C1127" s="241" t="s">
        <v>33</v>
      </c>
      <c r="D1127" s="242">
        <v>4584</v>
      </c>
      <c r="E1127" s="241" t="s">
        <v>1581</v>
      </c>
      <c r="F1127" s="241" t="s">
        <v>367</v>
      </c>
      <c r="G1127" s="241" t="s">
        <v>367</v>
      </c>
      <c r="H1127" s="241" t="s">
        <v>48</v>
      </c>
      <c r="I1127" s="241" t="s">
        <v>328</v>
      </c>
      <c r="J1127" s="241" t="s">
        <v>384</v>
      </c>
      <c r="K1127" s="241" t="s">
        <v>208</v>
      </c>
      <c r="L1127" s="241" t="s">
        <v>43</v>
      </c>
      <c r="M1127" s="243">
        <v>26225.4</v>
      </c>
    </row>
    <row r="1128" spans="1:13" ht="13.5" x14ac:dyDescent="0.25">
      <c r="A1128" s="241" t="s">
        <v>1604</v>
      </c>
      <c r="B1128" s="241" t="s">
        <v>1589</v>
      </c>
      <c r="C1128" s="241" t="s">
        <v>33</v>
      </c>
      <c r="D1128" s="242">
        <v>4584</v>
      </c>
      <c r="E1128" s="241" t="s">
        <v>1581</v>
      </c>
      <c r="F1128" s="241" t="s">
        <v>367</v>
      </c>
      <c r="G1128" s="241" t="s">
        <v>367</v>
      </c>
      <c r="H1128" s="241" t="s">
        <v>48</v>
      </c>
      <c r="I1128" s="241" t="s">
        <v>328</v>
      </c>
      <c r="J1128" s="241" t="s">
        <v>384</v>
      </c>
      <c r="K1128" s="241" t="s">
        <v>222</v>
      </c>
      <c r="L1128" s="241" t="s">
        <v>43</v>
      </c>
      <c r="M1128" s="243">
        <v>13986.9</v>
      </c>
    </row>
    <row r="1129" spans="1:13" ht="13.5" x14ac:dyDescent="0.25">
      <c r="A1129" s="241" t="s">
        <v>1603</v>
      </c>
      <c r="B1129" s="241" t="s">
        <v>1587</v>
      </c>
      <c r="C1129" s="241" t="s">
        <v>33</v>
      </c>
      <c r="D1129" s="242">
        <v>4584</v>
      </c>
      <c r="E1129" s="241" t="s">
        <v>1581</v>
      </c>
      <c r="F1129" s="241" t="s">
        <v>367</v>
      </c>
      <c r="G1129" s="241" t="s">
        <v>367</v>
      </c>
      <c r="H1129" s="241" t="s">
        <v>48</v>
      </c>
      <c r="I1129" s="241" t="s">
        <v>328</v>
      </c>
      <c r="J1129" s="241" t="s">
        <v>384</v>
      </c>
      <c r="K1129" s="241" t="s">
        <v>210</v>
      </c>
      <c r="L1129" s="241" t="s">
        <v>41</v>
      </c>
      <c r="M1129" s="243">
        <v>3496.7</v>
      </c>
    </row>
    <row r="1130" spans="1:13" ht="13.5" x14ac:dyDescent="0.25">
      <c r="A1130" s="241" t="s">
        <v>1601</v>
      </c>
      <c r="B1130" s="241" t="s">
        <v>1583</v>
      </c>
      <c r="C1130" s="241" t="s">
        <v>33</v>
      </c>
      <c r="D1130" s="242">
        <v>4584</v>
      </c>
      <c r="E1130" s="241" t="s">
        <v>1581</v>
      </c>
      <c r="F1130" s="241" t="s">
        <v>367</v>
      </c>
      <c r="G1130" s="241" t="s">
        <v>367</v>
      </c>
      <c r="H1130" s="241" t="s">
        <v>48</v>
      </c>
      <c r="I1130" s="241" t="s">
        <v>328</v>
      </c>
      <c r="J1130" s="241" t="s">
        <v>384</v>
      </c>
      <c r="K1130" s="241" t="s">
        <v>15</v>
      </c>
      <c r="L1130" s="241" t="s">
        <v>41</v>
      </c>
      <c r="M1130" s="243">
        <v>2447.6999999999998</v>
      </c>
    </row>
    <row r="1131" spans="1:13" ht="13.5" x14ac:dyDescent="0.25">
      <c r="A1131" s="241" t="s">
        <v>1600</v>
      </c>
      <c r="B1131" s="241" t="s">
        <v>1580</v>
      </c>
      <c r="C1131" s="241" t="s">
        <v>33</v>
      </c>
      <c r="D1131" s="242">
        <v>4584</v>
      </c>
      <c r="E1131" s="241" t="s">
        <v>1581</v>
      </c>
      <c r="F1131" s="241" t="s">
        <v>367</v>
      </c>
      <c r="G1131" s="241" t="s">
        <v>367</v>
      </c>
      <c r="H1131" s="241" t="s">
        <v>48</v>
      </c>
      <c r="I1131" s="241" t="s">
        <v>328</v>
      </c>
      <c r="J1131" s="241" t="s">
        <v>384</v>
      </c>
      <c r="K1131" s="241" t="s">
        <v>209</v>
      </c>
      <c r="L1131" s="241" t="s">
        <v>41</v>
      </c>
      <c r="M1131" s="243">
        <v>10490.2</v>
      </c>
    </row>
    <row r="1132" spans="1:13" ht="13.5" x14ac:dyDescent="0.25">
      <c r="A1132" s="241" t="s">
        <v>1609</v>
      </c>
      <c r="B1132" s="241" t="s">
        <v>1599</v>
      </c>
      <c r="C1132" s="241" t="s">
        <v>33</v>
      </c>
      <c r="D1132" s="242">
        <v>4584</v>
      </c>
      <c r="E1132" s="241" t="s">
        <v>1581</v>
      </c>
      <c r="F1132" s="241" t="s">
        <v>367</v>
      </c>
      <c r="G1132" s="241" t="s">
        <v>367</v>
      </c>
      <c r="H1132" s="241" t="s">
        <v>48</v>
      </c>
      <c r="I1132" s="241" t="s">
        <v>328</v>
      </c>
      <c r="J1132" s="241" t="s">
        <v>384</v>
      </c>
      <c r="K1132" s="241" t="s">
        <v>208</v>
      </c>
      <c r="L1132" s="241" t="s">
        <v>41</v>
      </c>
      <c r="M1132" s="243">
        <v>17483.599999999999</v>
      </c>
    </row>
    <row r="1133" spans="1:13" ht="13.5" x14ac:dyDescent="0.25">
      <c r="A1133" s="241" t="s">
        <v>1605</v>
      </c>
      <c r="B1133" s="241" t="s">
        <v>1591</v>
      </c>
      <c r="C1133" s="241" t="s">
        <v>33</v>
      </c>
      <c r="D1133" s="242">
        <v>4584</v>
      </c>
      <c r="E1133" s="241" t="s">
        <v>1581</v>
      </c>
      <c r="F1133" s="241" t="s">
        <v>367</v>
      </c>
      <c r="G1133" s="241" t="s">
        <v>367</v>
      </c>
      <c r="H1133" s="241" t="s">
        <v>48</v>
      </c>
      <c r="I1133" s="241" t="s">
        <v>328</v>
      </c>
      <c r="J1133" s="241" t="s">
        <v>384</v>
      </c>
      <c r="K1133" s="241" t="s">
        <v>222</v>
      </c>
      <c r="L1133" s="241" t="s">
        <v>41</v>
      </c>
      <c r="M1133" s="243">
        <v>8741.7999999999993</v>
      </c>
    </row>
    <row r="1134" spans="1:13" ht="13.5" x14ac:dyDescent="0.25">
      <c r="A1134" s="241" t="s">
        <v>1612</v>
      </c>
      <c r="B1134" s="241" t="s">
        <v>1585</v>
      </c>
      <c r="C1134" s="241" t="s">
        <v>33</v>
      </c>
      <c r="D1134" s="242">
        <v>4584</v>
      </c>
      <c r="E1134" s="241" t="s">
        <v>1581</v>
      </c>
      <c r="F1134" s="241" t="s">
        <v>367</v>
      </c>
      <c r="G1134" s="241" t="s">
        <v>367</v>
      </c>
      <c r="H1134" s="241" t="s">
        <v>48</v>
      </c>
      <c r="I1134" s="241" t="s">
        <v>330</v>
      </c>
      <c r="J1134" s="241" t="s">
        <v>385</v>
      </c>
      <c r="K1134" s="241" t="s">
        <v>210</v>
      </c>
      <c r="L1134" s="241" t="s">
        <v>43</v>
      </c>
      <c r="M1134" s="243">
        <v>5372</v>
      </c>
    </row>
    <row r="1135" spans="1:13" ht="13.5" x14ac:dyDescent="0.25">
      <c r="A1135" s="241" t="s">
        <v>1617</v>
      </c>
      <c r="B1135" s="241" t="s">
        <v>1595</v>
      </c>
      <c r="C1135" s="241" t="s">
        <v>33</v>
      </c>
      <c r="D1135" s="242">
        <v>4584</v>
      </c>
      <c r="E1135" s="241" t="s">
        <v>1581</v>
      </c>
      <c r="F1135" s="241" t="s">
        <v>367</v>
      </c>
      <c r="G1135" s="241" t="s">
        <v>367</v>
      </c>
      <c r="H1135" s="241" t="s">
        <v>48</v>
      </c>
      <c r="I1135" s="241" t="s">
        <v>330</v>
      </c>
      <c r="J1135" s="241" t="s">
        <v>385</v>
      </c>
      <c r="K1135" s="241" t="s">
        <v>15</v>
      </c>
      <c r="L1135" s="241" t="s">
        <v>43</v>
      </c>
      <c r="M1135" s="243">
        <v>3760.4</v>
      </c>
    </row>
    <row r="1136" spans="1:13" ht="13.5" x14ac:dyDescent="0.25">
      <c r="A1136" s="241" t="s">
        <v>1616</v>
      </c>
      <c r="B1136" s="241" t="s">
        <v>1593</v>
      </c>
      <c r="C1136" s="241" t="s">
        <v>33</v>
      </c>
      <c r="D1136" s="242">
        <v>4584</v>
      </c>
      <c r="E1136" s="241" t="s">
        <v>1581</v>
      </c>
      <c r="F1136" s="241" t="s">
        <v>367</v>
      </c>
      <c r="G1136" s="241" t="s">
        <v>367</v>
      </c>
      <c r="H1136" s="241" t="s">
        <v>48</v>
      </c>
      <c r="I1136" s="241" t="s">
        <v>330</v>
      </c>
      <c r="J1136" s="241" t="s">
        <v>385</v>
      </c>
      <c r="K1136" s="241" t="s">
        <v>209</v>
      </c>
      <c r="L1136" s="241" t="s">
        <v>43</v>
      </c>
      <c r="M1136" s="243">
        <v>16787.400000000001</v>
      </c>
    </row>
    <row r="1137" spans="1:13" ht="13.5" x14ac:dyDescent="0.25">
      <c r="A1137" s="241" t="s">
        <v>1618</v>
      </c>
      <c r="B1137" s="241" t="s">
        <v>1597</v>
      </c>
      <c r="C1137" s="241" t="s">
        <v>33</v>
      </c>
      <c r="D1137" s="242">
        <v>4584</v>
      </c>
      <c r="E1137" s="241" t="s">
        <v>1581</v>
      </c>
      <c r="F1137" s="241" t="s">
        <v>367</v>
      </c>
      <c r="G1137" s="241" t="s">
        <v>367</v>
      </c>
      <c r="H1137" s="241" t="s">
        <v>48</v>
      </c>
      <c r="I1137" s="241" t="s">
        <v>330</v>
      </c>
      <c r="J1137" s="241" t="s">
        <v>385</v>
      </c>
      <c r="K1137" s="241" t="s">
        <v>208</v>
      </c>
      <c r="L1137" s="241" t="s">
        <v>43</v>
      </c>
      <c r="M1137" s="243">
        <v>25181.1</v>
      </c>
    </row>
    <row r="1138" spans="1:13" ht="13.5" x14ac:dyDescent="0.25">
      <c r="A1138" s="241" t="s">
        <v>1614</v>
      </c>
      <c r="B1138" s="241" t="s">
        <v>1589</v>
      </c>
      <c r="C1138" s="241" t="s">
        <v>33</v>
      </c>
      <c r="D1138" s="242">
        <v>4584</v>
      </c>
      <c r="E1138" s="241" t="s">
        <v>1581</v>
      </c>
      <c r="F1138" s="241" t="s">
        <v>367</v>
      </c>
      <c r="G1138" s="241" t="s">
        <v>367</v>
      </c>
      <c r="H1138" s="241" t="s">
        <v>48</v>
      </c>
      <c r="I1138" s="241" t="s">
        <v>330</v>
      </c>
      <c r="J1138" s="241" t="s">
        <v>385</v>
      </c>
      <c r="K1138" s="241" t="s">
        <v>222</v>
      </c>
      <c r="L1138" s="241" t="s">
        <v>43</v>
      </c>
      <c r="M1138" s="243">
        <v>13429.9</v>
      </c>
    </row>
    <row r="1139" spans="1:13" ht="13.5" x14ac:dyDescent="0.25">
      <c r="A1139" s="241" t="s">
        <v>1613</v>
      </c>
      <c r="B1139" s="241" t="s">
        <v>1587</v>
      </c>
      <c r="C1139" s="241" t="s">
        <v>33</v>
      </c>
      <c r="D1139" s="242">
        <v>4584</v>
      </c>
      <c r="E1139" s="241" t="s">
        <v>1581</v>
      </c>
      <c r="F1139" s="241" t="s">
        <v>367</v>
      </c>
      <c r="G1139" s="241" t="s">
        <v>367</v>
      </c>
      <c r="H1139" s="241" t="s">
        <v>48</v>
      </c>
      <c r="I1139" s="241" t="s">
        <v>330</v>
      </c>
      <c r="J1139" s="241" t="s">
        <v>385</v>
      </c>
      <c r="K1139" s="241" t="s">
        <v>210</v>
      </c>
      <c r="L1139" s="241" t="s">
        <v>41</v>
      </c>
      <c r="M1139" s="243">
        <v>3357.5</v>
      </c>
    </row>
    <row r="1140" spans="1:13" ht="13.5" x14ac:dyDescent="0.25">
      <c r="A1140" s="241" t="s">
        <v>1611</v>
      </c>
      <c r="B1140" s="241" t="s">
        <v>1583</v>
      </c>
      <c r="C1140" s="241" t="s">
        <v>33</v>
      </c>
      <c r="D1140" s="242">
        <v>4584</v>
      </c>
      <c r="E1140" s="241" t="s">
        <v>1581</v>
      </c>
      <c r="F1140" s="241" t="s">
        <v>367</v>
      </c>
      <c r="G1140" s="241" t="s">
        <v>367</v>
      </c>
      <c r="H1140" s="241" t="s">
        <v>48</v>
      </c>
      <c r="I1140" s="241" t="s">
        <v>330</v>
      </c>
      <c r="J1140" s="241" t="s">
        <v>385</v>
      </c>
      <c r="K1140" s="241" t="s">
        <v>15</v>
      </c>
      <c r="L1140" s="241" t="s">
        <v>41</v>
      </c>
      <c r="M1140" s="243">
        <v>2350.1999999999998</v>
      </c>
    </row>
    <row r="1141" spans="1:13" ht="13.5" x14ac:dyDescent="0.25">
      <c r="A1141" s="241" t="s">
        <v>1610</v>
      </c>
      <c r="B1141" s="241" t="s">
        <v>1580</v>
      </c>
      <c r="C1141" s="241" t="s">
        <v>33</v>
      </c>
      <c r="D1141" s="242">
        <v>4584</v>
      </c>
      <c r="E1141" s="241" t="s">
        <v>1581</v>
      </c>
      <c r="F1141" s="241" t="s">
        <v>367</v>
      </c>
      <c r="G1141" s="241" t="s">
        <v>367</v>
      </c>
      <c r="H1141" s="241" t="s">
        <v>48</v>
      </c>
      <c r="I1141" s="241" t="s">
        <v>330</v>
      </c>
      <c r="J1141" s="241" t="s">
        <v>385</v>
      </c>
      <c r="K1141" s="241" t="s">
        <v>209</v>
      </c>
      <c r="L1141" s="241" t="s">
        <v>41</v>
      </c>
      <c r="M1141" s="243">
        <v>10072.4</v>
      </c>
    </row>
    <row r="1142" spans="1:13" ht="13.5" x14ac:dyDescent="0.25">
      <c r="A1142" s="241" t="s">
        <v>1619</v>
      </c>
      <c r="B1142" s="241" t="s">
        <v>1599</v>
      </c>
      <c r="C1142" s="241" t="s">
        <v>33</v>
      </c>
      <c r="D1142" s="242">
        <v>4584</v>
      </c>
      <c r="E1142" s="241" t="s">
        <v>1581</v>
      </c>
      <c r="F1142" s="241" t="s">
        <v>367</v>
      </c>
      <c r="G1142" s="241" t="s">
        <v>367</v>
      </c>
      <c r="H1142" s="241" t="s">
        <v>48</v>
      </c>
      <c r="I1142" s="241" t="s">
        <v>330</v>
      </c>
      <c r="J1142" s="241" t="s">
        <v>385</v>
      </c>
      <c r="K1142" s="241" t="s">
        <v>208</v>
      </c>
      <c r="L1142" s="241" t="s">
        <v>41</v>
      </c>
      <c r="M1142" s="243">
        <v>16787.400000000001</v>
      </c>
    </row>
    <row r="1143" spans="1:13" ht="13.5" x14ac:dyDescent="0.25">
      <c r="A1143" s="241" t="s">
        <v>1615</v>
      </c>
      <c r="B1143" s="241" t="s">
        <v>1591</v>
      </c>
      <c r="C1143" s="241" t="s">
        <v>33</v>
      </c>
      <c r="D1143" s="242">
        <v>4584</v>
      </c>
      <c r="E1143" s="241" t="s">
        <v>1581</v>
      </c>
      <c r="F1143" s="241" t="s">
        <v>367</v>
      </c>
      <c r="G1143" s="241" t="s">
        <v>367</v>
      </c>
      <c r="H1143" s="241" t="s">
        <v>48</v>
      </c>
      <c r="I1143" s="241" t="s">
        <v>330</v>
      </c>
      <c r="J1143" s="241" t="s">
        <v>385</v>
      </c>
      <c r="K1143" s="241" t="s">
        <v>222</v>
      </c>
      <c r="L1143" s="241" t="s">
        <v>41</v>
      </c>
      <c r="M1143" s="243">
        <v>8393.7000000000007</v>
      </c>
    </row>
    <row r="1144" spans="1:13" ht="13.5" x14ac:dyDescent="0.25">
      <c r="A1144" s="241" t="s">
        <v>1622</v>
      </c>
      <c r="B1144" s="241" t="s">
        <v>1585</v>
      </c>
      <c r="C1144" s="241" t="s">
        <v>33</v>
      </c>
      <c r="D1144" s="242">
        <v>4584</v>
      </c>
      <c r="E1144" s="241" t="s">
        <v>1581</v>
      </c>
      <c r="F1144" s="241" t="s">
        <v>367</v>
      </c>
      <c r="G1144" s="241" t="s">
        <v>367</v>
      </c>
      <c r="H1144" s="241" t="s">
        <v>48</v>
      </c>
      <c r="I1144" s="241" t="s">
        <v>332</v>
      </c>
      <c r="J1144" s="241" t="s">
        <v>386</v>
      </c>
      <c r="K1144" s="241" t="s">
        <v>210</v>
      </c>
      <c r="L1144" s="241" t="s">
        <v>43</v>
      </c>
      <c r="M1144" s="243">
        <v>5149.8</v>
      </c>
    </row>
    <row r="1145" spans="1:13" ht="13.5" x14ac:dyDescent="0.25">
      <c r="A1145" s="241" t="s">
        <v>1627</v>
      </c>
      <c r="B1145" s="241" t="s">
        <v>1595</v>
      </c>
      <c r="C1145" s="241" t="s">
        <v>33</v>
      </c>
      <c r="D1145" s="242">
        <v>4584</v>
      </c>
      <c r="E1145" s="241" t="s">
        <v>1581</v>
      </c>
      <c r="F1145" s="241" t="s">
        <v>367</v>
      </c>
      <c r="G1145" s="241" t="s">
        <v>367</v>
      </c>
      <c r="H1145" s="241" t="s">
        <v>48</v>
      </c>
      <c r="I1145" s="241" t="s">
        <v>332</v>
      </c>
      <c r="J1145" s="241" t="s">
        <v>386</v>
      </c>
      <c r="K1145" s="241" t="s">
        <v>15</v>
      </c>
      <c r="L1145" s="241" t="s">
        <v>43</v>
      </c>
      <c r="M1145" s="243">
        <v>3604.8</v>
      </c>
    </row>
    <row r="1146" spans="1:13" ht="13.5" x14ac:dyDescent="0.25">
      <c r="A1146" s="241" t="s">
        <v>1626</v>
      </c>
      <c r="B1146" s="241" t="s">
        <v>1593</v>
      </c>
      <c r="C1146" s="241" t="s">
        <v>33</v>
      </c>
      <c r="D1146" s="242">
        <v>4584</v>
      </c>
      <c r="E1146" s="241" t="s">
        <v>1581</v>
      </c>
      <c r="F1146" s="241" t="s">
        <v>367</v>
      </c>
      <c r="G1146" s="241" t="s">
        <v>367</v>
      </c>
      <c r="H1146" s="241" t="s">
        <v>48</v>
      </c>
      <c r="I1146" s="241" t="s">
        <v>332</v>
      </c>
      <c r="J1146" s="241" t="s">
        <v>386</v>
      </c>
      <c r="K1146" s="241" t="s">
        <v>209</v>
      </c>
      <c r="L1146" s="241" t="s">
        <v>43</v>
      </c>
      <c r="M1146" s="243">
        <v>16093</v>
      </c>
    </row>
    <row r="1147" spans="1:13" ht="13.5" x14ac:dyDescent="0.25">
      <c r="A1147" s="241" t="s">
        <v>1628</v>
      </c>
      <c r="B1147" s="241" t="s">
        <v>1597</v>
      </c>
      <c r="C1147" s="241" t="s">
        <v>33</v>
      </c>
      <c r="D1147" s="242">
        <v>4584</v>
      </c>
      <c r="E1147" s="241" t="s">
        <v>1581</v>
      </c>
      <c r="F1147" s="241" t="s">
        <v>367</v>
      </c>
      <c r="G1147" s="241" t="s">
        <v>367</v>
      </c>
      <c r="H1147" s="241" t="s">
        <v>48</v>
      </c>
      <c r="I1147" s="241" t="s">
        <v>332</v>
      </c>
      <c r="J1147" s="241" t="s">
        <v>386</v>
      </c>
      <c r="K1147" s="241" t="s">
        <v>208</v>
      </c>
      <c r="L1147" s="241" t="s">
        <v>43</v>
      </c>
      <c r="M1147" s="243">
        <v>24139.5</v>
      </c>
    </row>
    <row r="1148" spans="1:13" ht="13.5" x14ac:dyDescent="0.25">
      <c r="A1148" s="241" t="s">
        <v>1624</v>
      </c>
      <c r="B1148" s="241" t="s">
        <v>1589</v>
      </c>
      <c r="C1148" s="241" t="s">
        <v>33</v>
      </c>
      <c r="D1148" s="242">
        <v>4584</v>
      </c>
      <c r="E1148" s="241" t="s">
        <v>1581</v>
      </c>
      <c r="F1148" s="241" t="s">
        <v>367</v>
      </c>
      <c r="G1148" s="241" t="s">
        <v>367</v>
      </c>
      <c r="H1148" s="241" t="s">
        <v>48</v>
      </c>
      <c r="I1148" s="241" t="s">
        <v>332</v>
      </c>
      <c r="J1148" s="241" t="s">
        <v>386</v>
      </c>
      <c r="K1148" s="241" t="s">
        <v>222</v>
      </c>
      <c r="L1148" s="241" t="s">
        <v>43</v>
      </c>
      <c r="M1148" s="243">
        <v>12874.4</v>
      </c>
    </row>
    <row r="1149" spans="1:13" ht="13.5" x14ac:dyDescent="0.25">
      <c r="A1149" s="241" t="s">
        <v>1623</v>
      </c>
      <c r="B1149" s="241" t="s">
        <v>1587</v>
      </c>
      <c r="C1149" s="241" t="s">
        <v>33</v>
      </c>
      <c r="D1149" s="242">
        <v>4584</v>
      </c>
      <c r="E1149" s="241" t="s">
        <v>1581</v>
      </c>
      <c r="F1149" s="241" t="s">
        <v>367</v>
      </c>
      <c r="G1149" s="241" t="s">
        <v>367</v>
      </c>
      <c r="H1149" s="241" t="s">
        <v>48</v>
      </c>
      <c r="I1149" s="241" t="s">
        <v>332</v>
      </c>
      <c r="J1149" s="241" t="s">
        <v>386</v>
      </c>
      <c r="K1149" s="241" t="s">
        <v>210</v>
      </c>
      <c r="L1149" s="241" t="s">
        <v>41</v>
      </c>
      <c r="M1149" s="243">
        <v>3218.6</v>
      </c>
    </row>
    <row r="1150" spans="1:13" ht="13.5" x14ac:dyDescent="0.25">
      <c r="A1150" s="241" t="s">
        <v>1621</v>
      </c>
      <c r="B1150" s="241" t="s">
        <v>1583</v>
      </c>
      <c r="C1150" s="241" t="s">
        <v>33</v>
      </c>
      <c r="D1150" s="242">
        <v>4584</v>
      </c>
      <c r="E1150" s="241" t="s">
        <v>1581</v>
      </c>
      <c r="F1150" s="241" t="s">
        <v>367</v>
      </c>
      <c r="G1150" s="241" t="s">
        <v>367</v>
      </c>
      <c r="H1150" s="241" t="s">
        <v>48</v>
      </c>
      <c r="I1150" s="241" t="s">
        <v>332</v>
      </c>
      <c r="J1150" s="241" t="s">
        <v>386</v>
      </c>
      <c r="K1150" s="241" t="s">
        <v>15</v>
      </c>
      <c r="L1150" s="241" t="s">
        <v>41</v>
      </c>
      <c r="M1150" s="243">
        <v>2253</v>
      </c>
    </row>
    <row r="1151" spans="1:13" ht="13.5" x14ac:dyDescent="0.25">
      <c r="A1151" s="241" t="s">
        <v>1620</v>
      </c>
      <c r="B1151" s="241" t="s">
        <v>1580</v>
      </c>
      <c r="C1151" s="241" t="s">
        <v>33</v>
      </c>
      <c r="D1151" s="242">
        <v>4584</v>
      </c>
      <c r="E1151" s="241" t="s">
        <v>1581</v>
      </c>
      <c r="F1151" s="241" t="s">
        <v>367</v>
      </c>
      <c r="G1151" s="241" t="s">
        <v>367</v>
      </c>
      <c r="H1151" s="241" t="s">
        <v>48</v>
      </c>
      <c r="I1151" s="241" t="s">
        <v>332</v>
      </c>
      <c r="J1151" s="241" t="s">
        <v>386</v>
      </c>
      <c r="K1151" s="241" t="s">
        <v>209</v>
      </c>
      <c r="L1151" s="241" t="s">
        <v>41</v>
      </c>
      <c r="M1151" s="243">
        <v>9655.7999999999993</v>
      </c>
    </row>
    <row r="1152" spans="1:13" ht="13.5" x14ac:dyDescent="0.25">
      <c r="A1152" s="241" t="s">
        <v>1629</v>
      </c>
      <c r="B1152" s="241" t="s">
        <v>1599</v>
      </c>
      <c r="C1152" s="241" t="s">
        <v>33</v>
      </c>
      <c r="D1152" s="242">
        <v>4584</v>
      </c>
      <c r="E1152" s="241" t="s">
        <v>1581</v>
      </c>
      <c r="F1152" s="241" t="s">
        <v>367</v>
      </c>
      <c r="G1152" s="241" t="s">
        <v>367</v>
      </c>
      <c r="H1152" s="241" t="s">
        <v>48</v>
      </c>
      <c r="I1152" s="241" t="s">
        <v>332</v>
      </c>
      <c r="J1152" s="241" t="s">
        <v>386</v>
      </c>
      <c r="K1152" s="241" t="s">
        <v>208</v>
      </c>
      <c r="L1152" s="241" t="s">
        <v>41</v>
      </c>
      <c r="M1152" s="243">
        <v>16093</v>
      </c>
    </row>
    <row r="1153" spans="1:13" ht="13.5" x14ac:dyDescent="0.25">
      <c r="A1153" s="241" t="s">
        <v>1625</v>
      </c>
      <c r="B1153" s="241" t="s">
        <v>1591</v>
      </c>
      <c r="C1153" s="241" t="s">
        <v>33</v>
      </c>
      <c r="D1153" s="242">
        <v>4584</v>
      </c>
      <c r="E1153" s="241" t="s">
        <v>1581</v>
      </c>
      <c r="F1153" s="241" t="s">
        <v>367</v>
      </c>
      <c r="G1153" s="241" t="s">
        <v>367</v>
      </c>
      <c r="H1153" s="241" t="s">
        <v>48</v>
      </c>
      <c r="I1153" s="241" t="s">
        <v>332</v>
      </c>
      <c r="J1153" s="241" t="s">
        <v>386</v>
      </c>
      <c r="K1153" s="241" t="s">
        <v>222</v>
      </c>
      <c r="L1153" s="241" t="s">
        <v>41</v>
      </c>
      <c r="M1153" s="243">
        <v>8046.5</v>
      </c>
    </row>
    <row r="1154" spans="1:13" ht="13.5" x14ac:dyDescent="0.25">
      <c r="A1154" s="241" t="s">
        <v>1632</v>
      </c>
      <c r="B1154" s="241" t="s">
        <v>1585</v>
      </c>
      <c r="C1154" s="241" t="s">
        <v>33</v>
      </c>
      <c r="D1154" s="242">
        <v>4584</v>
      </c>
      <c r="E1154" s="241" t="s">
        <v>1581</v>
      </c>
      <c r="F1154" s="241" t="s">
        <v>367</v>
      </c>
      <c r="G1154" s="241" t="s">
        <v>367</v>
      </c>
      <c r="H1154" s="241" t="s">
        <v>48</v>
      </c>
      <c r="I1154" s="241" t="s">
        <v>334</v>
      </c>
      <c r="J1154" s="241" t="s">
        <v>387</v>
      </c>
      <c r="K1154" s="241" t="s">
        <v>210</v>
      </c>
      <c r="L1154" s="241" t="s">
        <v>43</v>
      </c>
      <c r="M1154" s="243">
        <v>4927.5</v>
      </c>
    </row>
    <row r="1155" spans="1:13" ht="13.5" x14ac:dyDescent="0.25">
      <c r="A1155" s="241" t="s">
        <v>1637</v>
      </c>
      <c r="B1155" s="241" t="s">
        <v>1595</v>
      </c>
      <c r="C1155" s="241" t="s">
        <v>33</v>
      </c>
      <c r="D1155" s="242">
        <v>4584</v>
      </c>
      <c r="E1155" s="241" t="s">
        <v>1581</v>
      </c>
      <c r="F1155" s="241" t="s">
        <v>367</v>
      </c>
      <c r="G1155" s="241" t="s">
        <v>367</v>
      </c>
      <c r="H1155" s="241" t="s">
        <v>48</v>
      </c>
      <c r="I1155" s="241" t="s">
        <v>334</v>
      </c>
      <c r="J1155" s="241" t="s">
        <v>387</v>
      </c>
      <c r="K1155" s="241" t="s">
        <v>15</v>
      </c>
      <c r="L1155" s="241" t="s">
        <v>43</v>
      </c>
      <c r="M1155" s="243">
        <v>3449.3</v>
      </c>
    </row>
    <row r="1156" spans="1:13" ht="13.5" x14ac:dyDescent="0.25">
      <c r="A1156" s="241" t="s">
        <v>1636</v>
      </c>
      <c r="B1156" s="241" t="s">
        <v>1593</v>
      </c>
      <c r="C1156" s="241" t="s">
        <v>33</v>
      </c>
      <c r="D1156" s="242">
        <v>4584</v>
      </c>
      <c r="E1156" s="241" t="s">
        <v>1581</v>
      </c>
      <c r="F1156" s="241" t="s">
        <v>367</v>
      </c>
      <c r="G1156" s="241" t="s">
        <v>367</v>
      </c>
      <c r="H1156" s="241" t="s">
        <v>48</v>
      </c>
      <c r="I1156" s="241" t="s">
        <v>334</v>
      </c>
      <c r="J1156" s="241" t="s">
        <v>387</v>
      </c>
      <c r="K1156" s="241" t="s">
        <v>209</v>
      </c>
      <c r="L1156" s="241" t="s">
        <v>43</v>
      </c>
      <c r="M1156" s="243">
        <v>15398.6</v>
      </c>
    </row>
    <row r="1157" spans="1:13" ht="13.5" x14ac:dyDescent="0.25">
      <c r="A1157" s="241" t="s">
        <v>1638</v>
      </c>
      <c r="B1157" s="241" t="s">
        <v>1597</v>
      </c>
      <c r="C1157" s="241" t="s">
        <v>33</v>
      </c>
      <c r="D1157" s="242">
        <v>4584</v>
      </c>
      <c r="E1157" s="241" t="s">
        <v>1581</v>
      </c>
      <c r="F1157" s="241" t="s">
        <v>367</v>
      </c>
      <c r="G1157" s="241" t="s">
        <v>367</v>
      </c>
      <c r="H1157" s="241" t="s">
        <v>48</v>
      </c>
      <c r="I1157" s="241" t="s">
        <v>334</v>
      </c>
      <c r="J1157" s="241" t="s">
        <v>387</v>
      </c>
      <c r="K1157" s="241" t="s">
        <v>208</v>
      </c>
      <c r="L1157" s="241" t="s">
        <v>43</v>
      </c>
      <c r="M1157" s="243">
        <v>23097.9</v>
      </c>
    </row>
    <row r="1158" spans="1:13" ht="13.5" x14ac:dyDescent="0.25">
      <c r="A1158" s="241" t="s">
        <v>1634</v>
      </c>
      <c r="B1158" s="241" t="s">
        <v>1589</v>
      </c>
      <c r="C1158" s="241" t="s">
        <v>33</v>
      </c>
      <c r="D1158" s="242">
        <v>4584</v>
      </c>
      <c r="E1158" s="241" t="s">
        <v>1581</v>
      </c>
      <c r="F1158" s="241" t="s">
        <v>367</v>
      </c>
      <c r="G1158" s="241" t="s">
        <v>367</v>
      </c>
      <c r="H1158" s="241" t="s">
        <v>48</v>
      </c>
      <c r="I1158" s="241" t="s">
        <v>334</v>
      </c>
      <c r="J1158" s="241" t="s">
        <v>387</v>
      </c>
      <c r="K1158" s="241" t="s">
        <v>222</v>
      </c>
      <c r="L1158" s="241" t="s">
        <v>43</v>
      </c>
      <c r="M1158" s="243">
        <v>12318.9</v>
      </c>
    </row>
    <row r="1159" spans="1:13" ht="13.5" x14ac:dyDescent="0.25">
      <c r="A1159" s="241" t="s">
        <v>1633</v>
      </c>
      <c r="B1159" s="241" t="s">
        <v>1587</v>
      </c>
      <c r="C1159" s="241" t="s">
        <v>33</v>
      </c>
      <c r="D1159" s="242">
        <v>4584</v>
      </c>
      <c r="E1159" s="241" t="s">
        <v>1581</v>
      </c>
      <c r="F1159" s="241" t="s">
        <v>367</v>
      </c>
      <c r="G1159" s="241" t="s">
        <v>367</v>
      </c>
      <c r="H1159" s="241" t="s">
        <v>48</v>
      </c>
      <c r="I1159" s="241" t="s">
        <v>334</v>
      </c>
      <c r="J1159" s="241" t="s">
        <v>387</v>
      </c>
      <c r="K1159" s="241" t="s">
        <v>210</v>
      </c>
      <c r="L1159" s="241" t="s">
        <v>41</v>
      </c>
      <c r="M1159" s="243">
        <v>3079.7</v>
      </c>
    </row>
    <row r="1160" spans="1:13" ht="13.5" x14ac:dyDescent="0.25">
      <c r="A1160" s="241" t="s">
        <v>1631</v>
      </c>
      <c r="B1160" s="241" t="s">
        <v>1583</v>
      </c>
      <c r="C1160" s="241" t="s">
        <v>33</v>
      </c>
      <c r="D1160" s="242">
        <v>4584</v>
      </c>
      <c r="E1160" s="241" t="s">
        <v>1581</v>
      </c>
      <c r="F1160" s="241" t="s">
        <v>367</v>
      </c>
      <c r="G1160" s="241" t="s">
        <v>367</v>
      </c>
      <c r="H1160" s="241" t="s">
        <v>48</v>
      </c>
      <c r="I1160" s="241" t="s">
        <v>334</v>
      </c>
      <c r="J1160" s="241" t="s">
        <v>387</v>
      </c>
      <c r="K1160" s="241" t="s">
        <v>15</v>
      </c>
      <c r="L1160" s="241" t="s">
        <v>41</v>
      </c>
      <c r="M1160" s="243">
        <v>2155.8000000000002</v>
      </c>
    </row>
    <row r="1161" spans="1:13" ht="13.5" x14ac:dyDescent="0.25">
      <c r="A1161" s="241" t="s">
        <v>1630</v>
      </c>
      <c r="B1161" s="241" t="s">
        <v>1580</v>
      </c>
      <c r="C1161" s="241" t="s">
        <v>33</v>
      </c>
      <c r="D1161" s="242">
        <v>4584</v>
      </c>
      <c r="E1161" s="241" t="s">
        <v>1581</v>
      </c>
      <c r="F1161" s="241" t="s">
        <v>367</v>
      </c>
      <c r="G1161" s="241" t="s">
        <v>367</v>
      </c>
      <c r="H1161" s="241" t="s">
        <v>48</v>
      </c>
      <c r="I1161" s="241" t="s">
        <v>334</v>
      </c>
      <c r="J1161" s="241" t="s">
        <v>387</v>
      </c>
      <c r="K1161" s="241" t="s">
        <v>209</v>
      </c>
      <c r="L1161" s="241" t="s">
        <v>41</v>
      </c>
      <c r="M1161" s="243">
        <v>9239.2000000000007</v>
      </c>
    </row>
    <row r="1162" spans="1:13" ht="13.5" x14ac:dyDescent="0.25">
      <c r="A1162" s="241" t="s">
        <v>1639</v>
      </c>
      <c r="B1162" s="241" t="s">
        <v>1599</v>
      </c>
      <c r="C1162" s="241" t="s">
        <v>33</v>
      </c>
      <c r="D1162" s="242">
        <v>4584</v>
      </c>
      <c r="E1162" s="241" t="s">
        <v>1581</v>
      </c>
      <c r="F1162" s="241" t="s">
        <v>367</v>
      </c>
      <c r="G1162" s="241" t="s">
        <v>367</v>
      </c>
      <c r="H1162" s="241" t="s">
        <v>48</v>
      </c>
      <c r="I1162" s="241" t="s">
        <v>334</v>
      </c>
      <c r="J1162" s="241" t="s">
        <v>387</v>
      </c>
      <c r="K1162" s="241" t="s">
        <v>208</v>
      </c>
      <c r="L1162" s="241" t="s">
        <v>41</v>
      </c>
      <c r="M1162" s="243">
        <v>15398.6</v>
      </c>
    </row>
    <row r="1163" spans="1:13" ht="13.5" x14ac:dyDescent="0.25">
      <c r="A1163" s="241" t="s">
        <v>1635</v>
      </c>
      <c r="B1163" s="241" t="s">
        <v>1591</v>
      </c>
      <c r="C1163" s="241" t="s">
        <v>33</v>
      </c>
      <c r="D1163" s="242">
        <v>4584</v>
      </c>
      <c r="E1163" s="241" t="s">
        <v>1581</v>
      </c>
      <c r="F1163" s="241" t="s">
        <v>367</v>
      </c>
      <c r="G1163" s="241" t="s">
        <v>367</v>
      </c>
      <c r="H1163" s="241" t="s">
        <v>48</v>
      </c>
      <c r="I1163" s="241" t="s">
        <v>334</v>
      </c>
      <c r="J1163" s="241" t="s">
        <v>387</v>
      </c>
      <c r="K1163" s="241" t="s">
        <v>222</v>
      </c>
      <c r="L1163" s="241" t="s">
        <v>41</v>
      </c>
      <c r="M1163" s="243">
        <v>7699.3</v>
      </c>
    </row>
    <row r="1164" spans="1:13" ht="13.5" x14ac:dyDescent="0.25">
      <c r="A1164" s="241" t="s">
        <v>1642</v>
      </c>
      <c r="B1164" s="241" t="s">
        <v>1585</v>
      </c>
      <c r="C1164" s="241" t="s">
        <v>33</v>
      </c>
      <c r="D1164" s="242">
        <v>4584</v>
      </c>
      <c r="E1164" s="241" t="s">
        <v>1581</v>
      </c>
      <c r="F1164" s="241" t="s">
        <v>367</v>
      </c>
      <c r="G1164" s="241" t="s">
        <v>367</v>
      </c>
      <c r="H1164" s="241" t="s">
        <v>48</v>
      </c>
      <c r="I1164" s="241" t="s">
        <v>49</v>
      </c>
      <c r="J1164" s="241" t="s">
        <v>388</v>
      </c>
      <c r="K1164" s="241" t="s">
        <v>210</v>
      </c>
      <c r="L1164" s="241" t="s">
        <v>43</v>
      </c>
      <c r="M1164" s="243">
        <v>4704.8</v>
      </c>
    </row>
    <row r="1165" spans="1:13" ht="13.5" x14ac:dyDescent="0.25">
      <c r="A1165" s="241" t="s">
        <v>1647</v>
      </c>
      <c r="B1165" s="241" t="s">
        <v>1595</v>
      </c>
      <c r="C1165" s="241" t="s">
        <v>33</v>
      </c>
      <c r="D1165" s="242">
        <v>4584</v>
      </c>
      <c r="E1165" s="241" t="s">
        <v>1581</v>
      </c>
      <c r="F1165" s="241" t="s">
        <v>367</v>
      </c>
      <c r="G1165" s="241" t="s">
        <v>367</v>
      </c>
      <c r="H1165" s="241" t="s">
        <v>48</v>
      </c>
      <c r="I1165" s="241" t="s">
        <v>49</v>
      </c>
      <c r="J1165" s="241" t="s">
        <v>388</v>
      </c>
      <c r="K1165" s="241" t="s">
        <v>15</v>
      </c>
      <c r="L1165" s="241" t="s">
        <v>43</v>
      </c>
      <c r="M1165" s="243">
        <v>3293.3</v>
      </c>
    </row>
    <row r="1166" spans="1:13" ht="13.5" x14ac:dyDescent="0.25">
      <c r="A1166" s="241" t="s">
        <v>1646</v>
      </c>
      <c r="B1166" s="241" t="s">
        <v>1593</v>
      </c>
      <c r="C1166" s="241" t="s">
        <v>33</v>
      </c>
      <c r="D1166" s="242">
        <v>4584</v>
      </c>
      <c r="E1166" s="241" t="s">
        <v>1581</v>
      </c>
      <c r="F1166" s="241" t="s">
        <v>367</v>
      </c>
      <c r="G1166" s="241" t="s">
        <v>367</v>
      </c>
      <c r="H1166" s="241" t="s">
        <v>48</v>
      </c>
      <c r="I1166" s="241" t="s">
        <v>49</v>
      </c>
      <c r="J1166" s="241" t="s">
        <v>388</v>
      </c>
      <c r="K1166" s="241" t="s">
        <v>209</v>
      </c>
      <c r="L1166" s="241" t="s">
        <v>43</v>
      </c>
      <c r="M1166" s="243">
        <v>14702.4</v>
      </c>
    </row>
    <row r="1167" spans="1:13" ht="13.5" x14ac:dyDescent="0.25">
      <c r="A1167" s="241" t="s">
        <v>1648</v>
      </c>
      <c r="B1167" s="241" t="s">
        <v>1597</v>
      </c>
      <c r="C1167" s="241" t="s">
        <v>33</v>
      </c>
      <c r="D1167" s="242">
        <v>4584</v>
      </c>
      <c r="E1167" s="241" t="s">
        <v>1581</v>
      </c>
      <c r="F1167" s="241" t="s">
        <v>367</v>
      </c>
      <c r="G1167" s="241" t="s">
        <v>367</v>
      </c>
      <c r="H1167" s="241" t="s">
        <v>48</v>
      </c>
      <c r="I1167" s="241" t="s">
        <v>49</v>
      </c>
      <c r="J1167" s="241" t="s">
        <v>388</v>
      </c>
      <c r="K1167" s="241" t="s">
        <v>208</v>
      </c>
      <c r="L1167" s="241" t="s">
        <v>43</v>
      </c>
      <c r="M1167" s="243">
        <v>22053.5</v>
      </c>
    </row>
    <row r="1168" spans="1:13" ht="13.5" x14ac:dyDescent="0.25">
      <c r="A1168" s="241" t="s">
        <v>1644</v>
      </c>
      <c r="B1168" s="241" t="s">
        <v>1589</v>
      </c>
      <c r="C1168" s="241" t="s">
        <v>33</v>
      </c>
      <c r="D1168" s="242">
        <v>4584</v>
      </c>
      <c r="E1168" s="241" t="s">
        <v>1581</v>
      </c>
      <c r="F1168" s="241" t="s">
        <v>367</v>
      </c>
      <c r="G1168" s="241" t="s">
        <v>367</v>
      </c>
      <c r="H1168" s="241" t="s">
        <v>48</v>
      </c>
      <c r="I1168" s="241" t="s">
        <v>49</v>
      </c>
      <c r="J1168" s="241" t="s">
        <v>388</v>
      </c>
      <c r="K1168" s="241" t="s">
        <v>222</v>
      </c>
      <c r="L1168" s="241" t="s">
        <v>43</v>
      </c>
      <c r="M1168" s="243">
        <v>11761.9</v>
      </c>
    </row>
    <row r="1169" spans="1:13" ht="13.5" x14ac:dyDescent="0.25">
      <c r="A1169" s="241" t="s">
        <v>1643</v>
      </c>
      <c r="B1169" s="241" t="s">
        <v>1587</v>
      </c>
      <c r="C1169" s="241" t="s">
        <v>33</v>
      </c>
      <c r="D1169" s="242">
        <v>4584</v>
      </c>
      <c r="E1169" s="241" t="s">
        <v>1581</v>
      </c>
      <c r="F1169" s="241" t="s">
        <v>367</v>
      </c>
      <c r="G1169" s="241" t="s">
        <v>367</v>
      </c>
      <c r="H1169" s="241" t="s">
        <v>48</v>
      </c>
      <c r="I1169" s="241" t="s">
        <v>49</v>
      </c>
      <c r="J1169" s="241" t="s">
        <v>388</v>
      </c>
      <c r="K1169" s="241" t="s">
        <v>210</v>
      </c>
      <c r="L1169" s="241" t="s">
        <v>41</v>
      </c>
      <c r="M1169" s="243">
        <v>2940.5</v>
      </c>
    </row>
    <row r="1170" spans="1:13" ht="13.5" x14ac:dyDescent="0.25">
      <c r="A1170" s="241" t="s">
        <v>1641</v>
      </c>
      <c r="B1170" s="241" t="s">
        <v>1583</v>
      </c>
      <c r="C1170" s="241" t="s">
        <v>33</v>
      </c>
      <c r="D1170" s="242">
        <v>4584</v>
      </c>
      <c r="E1170" s="241" t="s">
        <v>1581</v>
      </c>
      <c r="F1170" s="241" t="s">
        <v>367</v>
      </c>
      <c r="G1170" s="241" t="s">
        <v>367</v>
      </c>
      <c r="H1170" s="241" t="s">
        <v>48</v>
      </c>
      <c r="I1170" s="241" t="s">
        <v>49</v>
      </c>
      <c r="J1170" s="241" t="s">
        <v>388</v>
      </c>
      <c r="K1170" s="241" t="s">
        <v>15</v>
      </c>
      <c r="L1170" s="241" t="s">
        <v>41</v>
      </c>
      <c r="M1170" s="243">
        <v>2058.3000000000002</v>
      </c>
    </row>
    <row r="1171" spans="1:13" ht="13.5" x14ac:dyDescent="0.25">
      <c r="A1171" s="241" t="s">
        <v>1640</v>
      </c>
      <c r="B1171" s="241" t="s">
        <v>1580</v>
      </c>
      <c r="C1171" s="241" t="s">
        <v>33</v>
      </c>
      <c r="D1171" s="242">
        <v>4584</v>
      </c>
      <c r="E1171" s="241" t="s">
        <v>1581</v>
      </c>
      <c r="F1171" s="241" t="s">
        <v>367</v>
      </c>
      <c r="G1171" s="241" t="s">
        <v>367</v>
      </c>
      <c r="H1171" s="241" t="s">
        <v>48</v>
      </c>
      <c r="I1171" s="241" t="s">
        <v>49</v>
      </c>
      <c r="J1171" s="241" t="s">
        <v>388</v>
      </c>
      <c r="K1171" s="241" t="s">
        <v>209</v>
      </c>
      <c r="L1171" s="241" t="s">
        <v>41</v>
      </c>
      <c r="M1171" s="243">
        <v>8821.4</v>
      </c>
    </row>
    <row r="1172" spans="1:13" ht="13.5" x14ac:dyDescent="0.25">
      <c r="A1172" s="241" t="s">
        <v>1649</v>
      </c>
      <c r="B1172" s="241" t="s">
        <v>1599</v>
      </c>
      <c r="C1172" s="241" t="s">
        <v>33</v>
      </c>
      <c r="D1172" s="242">
        <v>4584</v>
      </c>
      <c r="E1172" s="241" t="s">
        <v>1581</v>
      </c>
      <c r="F1172" s="241" t="s">
        <v>367</v>
      </c>
      <c r="G1172" s="241" t="s">
        <v>367</v>
      </c>
      <c r="H1172" s="241" t="s">
        <v>48</v>
      </c>
      <c r="I1172" s="241" t="s">
        <v>49</v>
      </c>
      <c r="J1172" s="241" t="s">
        <v>388</v>
      </c>
      <c r="K1172" s="241" t="s">
        <v>208</v>
      </c>
      <c r="L1172" s="241" t="s">
        <v>41</v>
      </c>
      <c r="M1172" s="243">
        <v>14702.4</v>
      </c>
    </row>
    <row r="1173" spans="1:13" ht="13.5" x14ac:dyDescent="0.25">
      <c r="A1173" s="241" t="s">
        <v>1645</v>
      </c>
      <c r="B1173" s="241" t="s">
        <v>1591</v>
      </c>
      <c r="C1173" s="241" t="s">
        <v>33</v>
      </c>
      <c r="D1173" s="242">
        <v>4584</v>
      </c>
      <c r="E1173" s="241" t="s">
        <v>1581</v>
      </c>
      <c r="F1173" s="241" t="s">
        <v>367</v>
      </c>
      <c r="G1173" s="241" t="s">
        <v>367</v>
      </c>
      <c r="H1173" s="241" t="s">
        <v>48</v>
      </c>
      <c r="I1173" s="241" t="s">
        <v>49</v>
      </c>
      <c r="J1173" s="241" t="s">
        <v>388</v>
      </c>
      <c r="K1173" s="241" t="s">
        <v>222</v>
      </c>
      <c r="L1173" s="241" t="s">
        <v>41</v>
      </c>
      <c r="M1173" s="243">
        <v>7351.2</v>
      </c>
    </row>
    <row r="1174" spans="1:13" ht="13.5" x14ac:dyDescent="0.25">
      <c r="A1174" s="241" t="s">
        <v>1652</v>
      </c>
      <c r="B1174" s="241" t="s">
        <v>1585</v>
      </c>
      <c r="C1174" s="241" t="s">
        <v>33</v>
      </c>
      <c r="D1174" s="242">
        <v>4584</v>
      </c>
      <c r="E1174" s="241" t="s">
        <v>1581</v>
      </c>
      <c r="F1174" s="241" t="s">
        <v>367</v>
      </c>
      <c r="G1174" s="241" t="s">
        <v>367</v>
      </c>
      <c r="H1174" s="241" t="s">
        <v>48</v>
      </c>
      <c r="I1174" s="241" t="s">
        <v>227</v>
      </c>
      <c r="J1174" s="241" t="s">
        <v>389</v>
      </c>
      <c r="K1174" s="241" t="s">
        <v>210</v>
      </c>
      <c r="L1174" s="241" t="s">
        <v>43</v>
      </c>
      <c r="M1174" s="243">
        <v>4482.5</v>
      </c>
    </row>
    <row r="1175" spans="1:13" ht="13.5" x14ac:dyDescent="0.25">
      <c r="A1175" s="241" t="s">
        <v>1657</v>
      </c>
      <c r="B1175" s="241" t="s">
        <v>1595</v>
      </c>
      <c r="C1175" s="241" t="s">
        <v>33</v>
      </c>
      <c r="D1175" s="242">
        <v>4584</v>
      </c>
      <c r="E1175" s="241" t="s">
        <v>1581</v>
      </c>
      <c r="F1175" s="241" t="s">
        <v>367</v>
      </c>
      <c r="G1175" s="241" t="s">
        <v>367</v>
      </c>
      <c r="H1175" s="241" t="s">
        <v>48</v>
      </c>
      <c r="I1175" s="241" t="s">
        <v>227</v>
      </c>
      <c r="J1175" s="241" t="s">
        <v>389</v>
      </c>
      <c r="K1175" s="241" t="s">
        <v>15</v>
      </c>
      <c r="L1175" s="241" t="s">
        <v>43</v>
      </c>
      <c r="M1175" s="243">
        <v>3137.8</v>
      </c>
    </row>
    <row r="1176" spans="1:13" ht="13.5" x14ac:dyDescent="0.25">
      <c r="A1176" s="241" t="s">
        <v>1656</v>
      </c>
      <c r="B1176" s="241" t="s">
        <v>1593</v>
      </c>
      <c r="C1176" s="241" t="s">
        <v>33</v>
      </c>
      <c r="D1176" s="242">
        <v>4584</v>
      </c>
      <c r="E1176" s="241" t="s">
        <v>1581</v>
      </c>
      <c r="F1176" s="241" t="s">
        <v>367</v>
      </c>
      <c r="G1176" s="241" t="s">
        <v>367</v>
      </c>
      <c r="H1176" s="241" t="s">
        <v>48</v>
      </c>
      <c r="I1176" s="241" t="s">
        <v>227</v>
      </c>
      <c r="J1176" s="241" t="s">
        <v>389</v>
      </c>
      <c r="K1176" s="241" t="s">
        <v>209</v>
      </c>
      <c r="L1176" s="241" t="s">
        <v>43</v>
      </c>
      <c r="M1176" s="243">
        <v>14008</v>
      </c>
    </row>
    <row r="1177" spans="1:13" ht="13.5" x14ac:dyDescent="0.25">
      <c r="A1177" s="241" t="s">
        <v>1658</v>
      </c>
      <c r="B1177" s="241" t="s">
        <v>1597</v>
      </c>
      <c r="C1177" s="241" t="s">
        <v>33</v>
      </c>
      <c r="D1177" s="242">
        <v>4584</v>
      </c>
      <c r="E1177" s="241" t="s">
        <v>1581</v>
      </c>
      <c r="F1177" s="241" t="s">
        <v>367</v>
      </c>
      <c r="G1177" s="241" t="s">
        <v>367</v>
      </c>
      <c r="H1177" s="241" t="s">
        <v>48</v>
      </c>
      <c r="I1177" s="241" t="s">
        <v>227</v>
      </c>
      <c r="J1177" s="241" t="s">
        <v>389</v>
      </c>
      <c r="K1177" s="241" t="s">
        <v>208</v>
      </c>
      <c r="L1177" s="241" t="s">
        <v>43</v>
      </c>
      <c r="M1177" s="243">
        <v>21012</v>
      </c>
    </row>
    <row r="1178" spans="1:13" ht="13.5" x14ac:dyDescent="0.25">
      <c r="A1178" s="241" t="s">
        <v>1654</v>
      </c>
      <c r="B1178" s="241" t="s">
        <v>1589</v>
      </c>
      <c r="C1178" s="241" t="s">
        <v>33</v>
      </c>
      <c r="D1178" s="242">
        <v>4584</v>
      </c>
      <c r="E1178" s="241" t="s">
        <v>1581</v>
      </c>
      <c r="F1178" s="241" t="s">
        <v>367</v>
      </c>
      <c r="G1178" s="241" t="s">
        <v>367</v>
      </c>
      <c r="H1178" s="241" t="s">
        <v>48</v>
      </c>
      <c r="I1178" s="241" t="s">
        <v>227</v>
      </c>
      <c r="J1178" s="241" t="s">
        <v>389</v>
      </c>
      <c r="K1178" s="241" t="s">
        <v>222</v>
      </c>
      <c r="L1178" s="241" t="s">
        <v>43</v>
      </c>
      <c r="M1178" s="243">
        <v>11206.4</v>
      </c>
    </row>
    <row r="1179" spans="1:13" ht="13.5" x14ac:dyDescent="0.25">
      <c r="A1179" s="241" t="s">
        <v>1653</v>
      </c>
      <c r="B1179" s="241" t="s">
        <v>1587</v>
      </c>
      <c r="C1179" s="241" t="s">
        <v>33</v>
      </c>
      <c r="D1179" s="242">
        <v>4584</v>
      </c>
      <c r="E1179" s="241" t="s">
        <v>1581</v>
      </c>
      <c r="F1179" s="241" t="s">
        <v>367</v>
      </c>
      <c r="G1179" s="241" t="s">
        <v>367</v>
      </c>
      <c r="H1179" s="241" t="s">
        <v>48</v>
      </c>
      <c r="I1179" s="241" t="s">
        <v>227</v>
      </c>
      <c r="J1179" s="241" t="s">
        <v>389</v>
      </c>
      <c r="K1179" s="241" t="s">
        <v>210</v>
      </c>
      <c r="L1179" s="241" t="s">
        <v>41</v>
      </c>
      <c r="M1179" s="243">
        <v>2801.6</v>
      </c>
    </row>
    <row r="1180" spans="1:13" ht="13.5" x14ac:dyDescent="0.25">
      <c r="A1180" s="241" t="s">
        <v>1651</v>
      </c>
      <c r="B1180" s="241" t="s">
        <v>1583</v>
      </c>
      <c r="C1180" s="241" t="s">
        <v>33</v>
      </c>
      <c r="D1180" s="242">
        <v>4584</v>
      </c>
      <c r="E1180" s="241" t="s">
        <v>1581</v>
      </c>
      <c r="F1180" s="241" t="s">
        <v>367</v>
      </c>
      <c r="G1180" s="241" t="s">
        <v>367</v>
      </c>
      <c r="H1180" s="241" t="s">
        <v>48</v>
      </c>
      <c r="I1180" s="241" t="s">
        <v>227</v>
      </c>
      <c r="J1180" s="241" t="s">
        <v>389</v>
      </c>
      <c r="K1180" s="241" t="s">
        <v>15</v>
      </c>
      <c r="L1180" s="241" t="s">
        <v>41</v>
      </c>
      <c r="M1180" s="243">
        <v>1961.1</v>
      </c>
    </row>
    <row r="1181" spans="1:13" ht="13.5" x14ac:dyDescent="0.25">
      <c r="A1181" s="241" t="s">
        <v>1650</v>
      </c>
      <c r="B1181" s="241" t="s">
        <v>1580</v>
      </c>
      <c r="C1181" s="241" t="s">
        <v>33</v>
      </c>
      <c r="D1181" s="242">
        <v>4584</v>
      </c>
      <c r="E1181" s="241" t="s">
        <v>1581</v>
      </c>
      <c r="F1181" s="241" t="s">
        <v>367</v>
      </c>
      <c r="G1181" s="241" t="s">
        <v>367</v>
      </c>
      <c r="H1181" s="241" t="s">
        <v>48</v>
      </c>
      <c r="I1181" s="241" t="s">
        <v>227</v>
      </c>
      <c r="J1181" s="241" t="s">
        <v>389</v>
      </c>
      <c r="K1181" s="241" t="s">
        <v>209</v>
      </c>
      <c r="L1181" s="241" t="s">
        <v>41</v>
      </c>
      <c r="M1181" s="243">
        <v>8404.7999999999993</v>
      </c>
    </row>
    <row r="1182" spans="1:13" ht="13.5" x14ac:dyDescent="0.25">
      <c r="A1182" s="241" t="s">
        <v>1659</v>
      </c>
      <c r="B1182" s="241" t="s">
        <v>1599</v>
      </c>
      <c r="C1182" s="241" t="s">
        <v>33</v>
      </c>
      <c r="D1182" s="242">
        <v>4584</v>
      </c>
      <c r="E1182" s="241" t="s">
        <v>1581</v>
      </c>
      <c r="F1182" s="241" t="s">
        <v>367</v>
      </c>
      <c r="G1182" s="241" t="s">
        <v>367</v>
      </c>
      <c r="H1182" s="241" t="s">
        <v>48</v>
      </c>
      <c r="I1182" s="241" t="s">
        <v>227</v>
      </c>
      <c r="J1182" s="241" t="s">
        <v>389</v>
      </c>
      <c r="K1182" s="241" t="s">
        <v>208</v>
      </c>
      <c r="L1182" s="241" t="s">
        <v>41</v>
      </c>
      <c r="M1182" s="243">
        <v>14008</v>
      </c>
    </row>
    <row r="1183" spans="1:13" ht="13.5" x14ac:dyDescent="0.25">
      <c r="A1183" s="241" t="s">
        <v>1655</v>
      </c>
      <c r="B1183" s="241" t="s">
        <v>1591</v>
      </c>
      <c r="C1183" s="241" t="s">
        <v>33</v>
      </c>
      <c r="D1183" s="242">
        <v>4584</v>
      </c>
      <c r="E1183" s="241" t="s">
        <v>1581</v>
      </c>
      <c r="F1183" s="241" t="s">
        <v>367</v>
      </c>
      <c r="G1183" s="241" t="s">
        <v>367</v>
      </c>
      <c r="H1183" s="241" t="s">
        <v>48</v>
      </c>
      <c r="I1183" s="241" t="s">
        <v>227</v>
      </c>
      <c r="J1183" s="241" t="s">
        <v>389</v>
      </c>
      <c r="K1183" s="241" t="s">
        <v>222</v>
      </c>
      <c r="L1183" s="241" t="s">
        <v>41</v>
      </c>
      <c r="M1183" s="243">
        <v>7004</v>
      </c>
    </row>
    <row r="1184" spans="1:13" ht="13.5" x14ac:dyDescent="0.25">
      <c r="A1184" s="241" t="s">
        <v>1662</v>
      </c>
      <c r="B1184" s="241" t="s">
        <v>1585</v>
      </c>
      <c r="C1184" s="241" t="s">
        <v>33</v>
      </c>
      <c r="D1184" s="242">
        <v>4584</v>
      </c>
      <c r="E1184" s="241" t="s">
        <v>1581</v>
      </c>
      <c r="F1184" s="241" t="s">
        <v>367</v>
      </c>
      <c r="G1184" s="241" t="s">
        <v>367</v>
      </c>
      <c r="H1184" s="241" t="s">
        <v>48</v>
      </c>
      <c r="I1184" s="241" t="s">
        <v>51</v>
      </c>
      <c r="J1184" s="241" t="s">
        <v>390</v>
      </c>
      <c r="K1184" s="241" t="s">
        <v>210</v>
      </c>
      <c r="L1184" s="241" t="s">
        <v>43</v>
      </c>
      <c r="M1184" s="243">
        <v>4260.3</v>
      </c>
    </row>
    <row r="1185" spans="1:13" ht="13.5" x14ac:dyDescent="0.25">
      <c r="A1185" s="241" t="s">
        <v>1667</v>
      </c>
      <c r="B1185" s="241" t="s">
        <v>1595</v>
      </c>
      <c r="C1185" s="241" t="s">
        <v>33</v>
      </c>
      <c r="D1185" s="242">
        <v>4584</v>
      </c>
      <c r="E1185" s="241" t="s">
        <v>1581</v>
      </c>
      <c r="F1185" s="241" t="s">
        <v>367</v>
      </c>
      <c r="G1185" s="241" t="s">
        <v>367</v>
      </c>
      <c r="H1185" s="241" t="s">
        <v>48</v>
      </c>
      <c r="I1185" s="241" t="s">
        <v>51</v>
      </c>
      <c r="J1185" s="241" t="s">
        <v>390</v>
      </c>
      <c r="K1185" s="241" t="s">
        <v>15</v>
      </c>
      <c r="L1185" s="241" t="s">
        <v>43</v>
      </c>
      <c r="M1185" s="243">
        <v>2982.2</v>
      </c>
    </row>
    <row r="1186" spans="1:13" ht="13.5" x14ac:dyDescent="0.25">
      <c r="A1186" s="241" t="s">
        <v>1666</v>
      </c>
      <c r="B1186" s="241" t="s">
        <v>1593</v>
      </c>
      <c r="C1186" s="241" t="s">
        <v>33</v>
      </c>
      <c r="D1186" s="242">
        <v>4584</v>
      </c>
      <c r="E1186" s="241" t="s">
        <v>1581</v>
      </c>
      <c r="F1186" s="241" t="s">
        <v>367</v>
      </c>
      <c r="G1186" s="241" t="s">
        <v>367</v>
      </c>
      <c r="H1186" s="241" t="s">
        <v>48</v>
      </c>
      <c r="I1186" s="241" t="s">
        <v>51</v>
      </c>
      <c r="J1186" s="241" t="s">
        <v>390</v>
      </c>
      <c r="K1186" s="241" t="s">
        <v>209</v>
      </c>
      <c r="L1186" s="241" t="s">
        <v>43</v>
      </c>
      <c r="M1186" s="243">
        <v>13313.6</v>
      </c>
    </row>
    <row r="1187" spans="1:13" ht="13.5" x14ac:dyDescent="0.25">
      <c r="A1187" s="241" t="s">
        <v>1668</v>
      </c>
      <c r="B1187" s="241" t="s">
        <v>1597</v>
      </c>
      <c r="C1187" s="241" t="s">
        <v>33</v>
      </c>
      <c r="D1187" s="242">
        <v>4584</v>
      </c>
      <c r="E1187" s="241" t="s">
        <v>1581</v>
      </c>
      <c r="F1187" s="241" t="s">
        <v>367</v>
      </c>
      <c r="G1187" s="241" t="s">
        <v>367</v>
      </c>
      <c r="H1187" s="241" t="s">
        <v>48</v>
      </c>
      <c r="I1187" s="241" t="s">
        <v>51</v>
      </c>
      <c r="J1187" s="241" t="s">
        <v>390</v>
      </c>
      <c r="K1187" s="241" t="s">
        <v>208</v>
      </c>
      <c r="L1187" s="241" t="s">
        <v>43</v>
      </c>
      <c r="M1187" s="243">
        <v>19970.400000000001</v>
      </c>
    </row>
    <row r="1188" spans="1:13" ht="13.5" x14ac:dyDescent="0.25">
      <c r="A1188" s="241" t="s">
        <v>1664</v>
      </c>
      <c r="B1188" s="241" t="s">
        <v>1589</v>
      </c>
      <c r="C1188" s="241" t="s">
        <v>33</v>
      </c>
      <c r="D1188" s="242">
        <v>4584</v>
      </c>
      <c r="E1188" s="241" t="s">
        <v>1581</v>
      </c>
      <c r="F1188" s="241" t="s">
        <v>367</v>
      </c>
      <c r="G1188" s="241" t="s">
        <v>367</v>
      </c>
      <c r="H1188" s="241" t="s">
        <v>48</v>
      </c>
      <c r="I1188" s="241" t="s">
        <v>51</v>
      </c>
      <c r="J1188" s="241" t="s">
        <v>390</v>
      </c>
      <c r="K1188" s="241" t="s">
        <v>222</v>
      </c>
      <c r="L1188" s="241" t="s">
        <v>43</v>
      </c>
      <c r="M1188" s="243">
        <v>10650.9</v>
      </c>
    </row>
    <row r="1189" spans="1:13" ht="13.5" x14ac:dyDescent="0.25">
      <c r="A1189" s="241" t="s">
        <v>1663</v>
      </c>
      <c r="B1189" s="241" t="s">
        <v>1587</v>
      </c>
      <c r="C1189" s="241" t="s">
        <v>33</v>
      </c>
      <c r="D1189" s="242">
        <v>4584</v>
      </c>
      <c r="E1189" s="241" t="s">
        <v>1581</v>
      </c>
      <c r="F1189" s="241" t="s">
        <v>367</v>
      </c>
      <c r="G1189" s="241" t="s">
        <v>367</v>
      </c>
      <c r="H1189" s="241" t="s">
        <v>48</v>
      </c>
      <c r="I1189" s="241" t="s">
        <v>51</v>
      </c>
      <c r="J1189" s="241" t="s">
        <v>390</v>
      </c>
      <c r="K1189" s="241" t="s">
        <v>210</v>
      </c>
      <c r="L1189" s="241" t="s">
        <v>41</v>
      </c>
      <c r="M1189" s="243">
        <v>2662.7</v>
      </c>
    </row>
    <row r="1190" spans="1:13" ht="13.5" x14ac:dyDescent="0.25">
      <c r="A1190" s="241" t="s">
        <v>1661</v>
      </c>
      <c r="B1190" s="241" t="s">
        <v>1583</v>
      </c>
      <c r="C1190" s="241" t="s">
        <v>33</v>
      </c>
      <c r="D1190" s="242">
        <v>4584</v>
      </c>
      <c r="E1190" s="241" t="s">
        <v>1581</v>
      </c>
      <c r="F1190" s="241" t="s">
        <v>367</v>
      </c>
      <c r="G1190" s="241" t="s">
        <v>367</v>
      </c>
      <c r="H1190" s="241" t="s">
        <v>48</v>
      </c>
      <c r="I1190" s="241" t="s">
        <v>51</v>
      </c>
      <c r="J1190" s="241" t="s">
        <v>390</v>
      </c>
      <c r="K1190" s="241" t="s">
        <v>15</v>
      </c>
      <c r="L1190" s="241" t="s">
        <v>41</v>
      </c>
      <c r="M1190" s="243">
        <v>1863.9</v>
      </c>
    </row>
    <row r="1191" spans="1:13" ht="13.5" x14ac:dyDescent="0.25">
      <c r="A1191" s="241" t="s">
        <v>1660</v>
      </c>
      <c r="B1191" s="241" t="s">
        <v>1580</v>
      </c>
      <c r="C1191" s="241" t="s">
        <v>33</v>
      </c>
      <c r="D1191" s="242">
        <v>4584</v>
      </c>
      <c r="E1191" s="241" t="s">
        <v>1581</v>
      </c>
      <c r="F1191" s="241" t="s">
        <v>367</v>
      </c>
      <c r="G1191" s="241" t="s">
        <v>367</v>
      </c>
      <c r="H1191" s="241" t="s">
        <v>48</v>
      </c>
      <c r="I1191" s="241" t="s">
        <v>51</v>
      </c>
      <c r="J1191" s="241" t="s">
        <v>390</v>
      </c>
      <c r="K1191" s="241" t="s">
        <v>209</v>
      </c>
      <c r="L1191" s="241" t="s">
        <v>41</v>
      </c>
      <c r="M1191" s="243">
        <v>7988.1</v>
      </c>
    </row>
    <row r="1192" spans="1:13" ht="13.5" x14ac:dyDescent="0.25">
      <c r="A1192" s="241" t="s">
        <v>1669</v>
      </c>
      <c r="B1192" s="241" t="s">
        <v>1599</v>
      </c>
      <c r="C1192" s="241" t="s">
        <v>33</v>
      </c>
      <c r="D1192" s="242">
        <v>4584</v>
      </c>
      <c r="E1192" s="241" t="s">
        <v>1581</v>
      </c>
      <c r="F1192" s="241" t="s">
        <v>367</v>
      </c>
      <c r="G1192" s="241" t="s">
        <v>367</v>
      </c>
      <c r="H1192" s="241" t="s">
        <v>48</v>
      </c>
      <c r="I1192" s="241" t="s">
        <v>51</v>
      </c>
      <c r="J1192" s="241" t="s">
        <v>390</v>
      </c>
      <c r="K1192" s="241" t="s">
        <v>208</v>
      </c>
      <c r="L1192" s="241" t="s">
        <v>41</v>
      </c>
      <c r="M1192" s="243">
        <v>13313.6</v>
      </c>
    </row>
    <row r="1193" spans="1:13" ht="13.5" x14ac:dyDescent="0.25">
      <c r="A1193" s="241" t="s">
        <v>1665</v>
      </c>
      <c r="B1193" s="241" t="s">
        <v>1591</v>
      </c>
      <c r="C1193" s="241" t="s">
        <v>33</v>
      </c>
      <c r="D1193" s="242">
        <v>4584</v>
      </c>
      <c r="E1193" s="241" t="s">
        <v>1581</v>
      </c>
      <c r="F1193" s="241" t="s">
        <v>367</v>
      </c>
      <c r="G1193" s="241" t="s">
        <v>367</v>
      </c>
      <c r="H1193" s="241" t="s">
        <v>48</v>
      </c>
      <c r="I1193" s="241" t="s">
        <v>51</v>
      </c>
      <c r="J1193" s="241" t="s">
        <v>390</v>
      </c>
      <c r="K1193" s="241" t="s">
        <v>222</v>
      </c>
      <c r="L1193" s="241" t="s">
        <v>41</v>
      </c>
      <c r="M1193" s="243">
        <v>6656.8</v>
      </c>
    </row>
    <row r="1194" spans="1:13" ht="13.5" x14ac:dyDescent="0.25">
      <c r="A1194" s="241" t="s">
        <v>1672</v>
      </c>
      <c r="B1194" s="241" t="s">
        <v>1585</v>
      </c>
      <c r="C1194" s="241" t="s">
        <v>33</v>
      </c>
      <c r="D1194" s="242">
        <v>4584</v>
      </c>
      <c r="E1194" s="241" t="s">
        <v>1581</v>
      </c>
      <c r="F1194" s="241" t="s">
        <v>367</v>
      </c>
      <c r="G1194" s="241" t="s">
        <v>367</v>
      </c>
      <c r="H1194" s="241" t="s">
        <v>48</v>
      </c>
      <c r="I1194" s="241" t="s">
        <v>53</v>
      </c>
      <c r="J1194" s="241" t="s">
        <v>391</v>
      </c>
      <c r="K1194" s="241" t="s">
        <v>210</v>
      </c>
      <c r="L1194" s="241" t="s">
        <v>43</v>
      </c>
      <c r="M1194" s="243">
        <v>4037.6</v>
      </c>
    </row>
    <row r="1195" spans="1:13" ht="13.5" x14ac:dyDescent="0.25">
      <c r="A1195" s="241" t="s">
        <v>1677</v>
      </c>
      <c r="B1195" s="241" t="s">
        <v>1595</v>
      </c>
      <c r="C1195" s="241" t="s">
        <v>33</v>
      </c>
      <c r="D1195" s="242">
        <v>4584</v>
      </c>
      <c r="E1195" s="241" t="s">
        <v>1581</v>
      </c>
      <c r="F1195" s="241" t="s">
        <v>367</v>
      </c>
      <c r="G1195" s="241" t="s">
        <v>367</v>
      </c>
      <c r="H1195" s="241" t="s">
        <v>48</v>
      </c>
      <c r="I1195" s="241" t="s">
        <v>53</v>
      </c>
      <c r="J1195" s="241" t="s">
        <v>391</v>
      </c>
      <c r="K1195" s="241" t="s">
        <v>15</v>
      </c>
      <c r="L1195" s="241" t="s">
        <v>43</v>
      </c>
      <c r="M1195" s="243">
        <v>2826.3</v>
      </c>
    </row>
    <row r="1196" spans="1:13" ht="13.5" x14ac:dyDescent="0.25">
      <c r="A1196" s="241" t="s">
        <v>1676</v>
      </c>
      <c r="B1196" s="241" t="s">
        <v>1593</v>
      </c>
      <c r="C1196" s="241" t="s">
        <v>33</v>
      </c>
      <c r="D1196" s="242">
        <v>4584</v>
      </c>
      <c r="E1196" s="241" t="s">
        <v>1581</v>
      </c>
      <c r="F1196" s="241" t="s">
        <v>367</v>
      </c>
      <c r="G1196" s="241" t="s">
        <v>367</v>
      </c>
      <c r="H1196" s="241" t="s">
        <v>48</v>
      </c>
      <c r="I1196" s="241" t="s">
        <v>53</v>
      </c>
      <c r="J1196" s="241" t="s">
        <v>391</v>
      </c>
      <c r="K1196" s="241" t="s">
        <v>209</v>
      </c>
      <c r="L1196" s="241" t="s">
        <v>43</v>
      </c>
      <c r="M1196" s="243">
        <v>12617.3</v>
      </c>
    </row>
    <row r="1197" spans="1:13" ht="13.5" x14ac:dyDescent="0.25">
      <c r="A1197" s="241" t="s">
        <v>1678</v>
      </c>
      <c r="B1197" s="241" t="s">
        <v>1597</v>
      </c>
      <c r="C1197" s="241" t="s">
        <v>33</v>
      </c>
      <c r="D1197" s="242">
        <v>4584</v>
      </c>
      <c r="E1197" s="241" t="s">
        <v>1581</v>
      </c>
      <c r="F1197" s="241" t="s">
        <v>367</v>
      </c>
      <c r="G1197" s="241" t="s">
        <v>367</v>
      </c>
      <c r="H1197" s="241" t="s">
        <v>48</v>
      </c>
      <c r="I1197" s="241" t="s">
        <v>53</v>
      </c>
      <c r="J1197" s="241" t="s">
        <v>391</v>
      </c>
      <c r="K1197" s="241" t="s">
        <v>208</v>
      </c>
      <c r="L1197" s="241" t="s">
        <v>43</v>
      </c>
      <c r="M1197" s="243">
        <v>18926</v>
      </c>
    </row>
    <row r="1198" spans="1:13" ht="13.5" x14ac:dyDescent="0.25">
      <c r="A1198" s="241" t="s">
        <v>1674</v>
      </c>
      <c r="B1198" s="241" t="s">
        <v>1589</v>
      </c>
      <c r="C1198" s="241" t="s">
        <v>33</v>
      </c>
      <c r="D1198" s="242">
        <v>4584</v>
      </c>
      <c r="E1198" s="241" t="s">
        <v>1581</v>
      </c>
      <c r="F1198" s="241" t="s">
        <v>367</v>
      </c>
      <c r="G1198" s="241" t="s">
        <v>367</v>
      </c>
      <c r="H1198" s="241" t="s">
        <v>48</v>
      </c>
      <c r="I1198" s="241" t="s">
        <v>53</v>
      </c>
      <c r="J1198" s="241" t="s">
        <v>391</v>
      </c>
      <c r="K1198" s="241" t="s">
        <v>222</v>
      </c>
      <c r="L1198" s="241" t="s">
        <v>43</v>
      </c>
      <c r="M1198" s="243">
        <v>10093.9</v>
      </c>
    </row>
    <row r="1199" spans="1:13" ht="13.5" x14ac:dyDescent="0.25">
      <c r="A1199" s="241" t="s">
        <v>1673</v>
      </c>
      <c r="B1199" s="241" t="s">
        <v>1587</v>
      </c>
      <c r="C1199" s="241" t="s">
        <v>33</v>
      </c>
      <c r="D1199" s="242">
        <v>4584</v>
      </c>
      <c r="E1199" s="241" t="s">
        <v>1581</v>
      </c>
      <c r="F1199" s="241" t="s">
        <v>367</v>
      </c>
      <c r="G1199" s="241" t="s">
        <v>367</v>
      </c>
      <c r="H1199" s="241" t="s">
        <v>48</v>
      </c>
      <c r="I1199" s="241" t="s">
        <v>53</v>
      </c>
      <c r="J1199" s="241" t="s">
        <v>391</v>
      </c>
      <c r="K1199" s="241" t="s">
        <v>210</v>
      </c>
      <c r="L1199" s="241" t="s">
        <v>41</v>
      </c>
      <c r="M1199" s="243">
        <v>2523.5</v>
      </c>
    </row>
    <row r="1200" spans="1:13" ht="13.5" x14ac:dyDescent="0.25">
      <c r="A1200" s="241" t="s">
        <v>1671</v>
      </c>
      <c r="B1200" s="241" t="s">
        <v>1583</v>
      </c>
      <c r="C1200" s="241" t="s">
        <v>33</v>
      </c>
      <c r="D1200" s="242">
        <v>4584</v>
      </c>
      <c r="E1200" s="241" t="s">
        <v>1581</v>
      </c>
      <c r="F1200" s="241" t="s">
        <v>367</v>
      </c>
      <c r="G1200" s="241" t="s">
        <v>367</v>
      </c>
      <c r="H1200" s="241" t="s">
        <v>48</v>
      </c>
      <c r="I1200" s="241" t="s">
        <v>53</v>
      </c>
      <c r="J1200" s="241" t="s">
        <v>391</v>
      </c>
      <c r="K1200" s="241" t="s">
        <v>15</v>
      </c>
      <c r="L1200" s="241" t="s">
        <v>41</v>
      </c>
      <c r="M1200" s="243">
        <v>1766.4</v>
      </c>
    </row>
    <row r="1201" spans="1:13" ht="13.5" x14ac:dyDescent="0.25">
      <c r="A1201" s="241" t="s">
        <v>1670</v>
      </c>
      <c r="B1201" s="241" t="s">
        <v>1580</v>
      </c>
      <c r="C1201" s="241" t="s">
        <v>33</v>
      </c>
      <c r="D1201" s="242">
        <v>4584</v>
      </c>
      <c r="E1201" s="241" t="s">
        <v>1581</v>
      </c>
      <c r="F1201" s="241" t="s">
        <v>367</v>
      </c>
      <c r="G1201" s="241" t="s">
        <v>367</v>
      </c>
      <c r="H1201" s="241" t="s">
        <v>48</v>
      </c>
      <c r="I1201" s="241" t="s">
        <v>53</v>
      </c>
      <c r="J1201" s="241" t="s">
        <v>391</v>
      </c>
      <c r="K1201" s="241" t="s">
        <v>209</v>
      </c>
      <c r="L1201" s="241" t="s">
        <v>41</v>
      </c>
      <c r="M1201" s="243">
        <v>7570.4</v>
      </c>
    </row>
    <row r="1202" spans="1:13" ht="13.5" x14ac:dyDescent="0.25">
      <c r="A1202" s="241" t="s">
        <v>1679</v>
      </c>
      <c r="B1202" s="241" t="s">
        <v>1599</v>
      </c>
      <c r="C1202" s="241" t="s">
        <v>33</v>
      </c>
      <c r="D1202" s="242">
        <v>4584</v>
      </c>
      <c r="E1202" s="241" t="s">
        <v>1581</v>
      </c>
      <c r="F1202" s="241" t="s">
        <v>367</v>
      </c>
      <c r="G1202" s="241" t="s">
        <v>367</v>
      </c>
      <c r="H1202" s="241" t="s">
        <v>48</v>
      </c>
      <c r="I1202" s="241" t="s">
        <v>53</v>
      </c>
      <c r="J1202" s="241" t="s">
        <v>391</v>
      </c>
      <c r="K1202" s="241" t="s">
        <v>208</v>
      </c>
      <c r="L1202" s="241" t="s">
        <v>41</v>
      </c>
      <c r="M1202" s="243">
        <v>12617.3</v>
      </c>
    </row>
    <row r="1203" spans="1:13" ht="13.5" x14ac:dyDescent="0.25">
      <c r="A1203" s="241" t="s">
        <v>1675</v>
      </c>
      <c r="B1203" s="241" t="s">
        <v>1591</v>
      </c>
      <c r="C1203" s="241" t="s">
        <v>33</v>
      </c>
      <c r="D1203" s="242">
        <v>4584</v>
      </c>
      <c r="E1203" s="241" t="s">
        <v>1581</v>
      </c>
      <c r="F1203" s="241" t="s">
        <v>367</v>
      </c>
      <c r="G1203" s="241" t="s">
        <v>367</v>
      </c>
      <c r="H1203" s="241" t="s">
        <v>48</v>
      </c>
      <c r="I1203" s="241" t="s">
        <v>53</v>
      </c>
      <c r="J1203" s="241" t="s">
        <v>391</v>
      </c>
      <c r="K1203" s="241" t="s">
        <v>222</v>
      </c>
      <c r="L1203" s="241" t="s">
        <v>41</v>
      </c>
      <c r="M1203" s="243">
        <v>6308.7</v>
      </c>
    </row>
    <row r="1204" spans="1:13" ht="13.5" x14ac:dyDescent="0.25">
      <c r="A1204" s="241" t="s">
        <v>1682</v>
      </c>
      <c r="B1204" s="241" t="s">
        <v>1585</v>
      </c>
      <c r="C1204" s="241" t="s">
        <v>33</v>
      </c>
      <c r="D1204" s="242">
        <v>4584</v>
      </c>
      <c r="E1204" s="241" t="s">
        <v>1581</v>
      </c>
      <c r="F1204" s="241" t="s">
        <v>367</v>
      </c>
      <c r="G1204" s="241" t="s">
        <v>367</v>
      </c>
      <c r="H1204" s="241" t="s">
        <v>48</v>
      </c>
      <c r="I1204" s="241" t="s">
        <v>229</v>
      </c>
      <c r="J1204" s="241" t="s">
        <v>392</v>
      </c>
      <c r="K1204" s="241" t="s">
        <v>210</v>
      </c>
      <c r="L1204" s="241" t="s">
        <v>43</v>
      </c>
      <c r="M1204" s="243">
        <v>3815.3</v>
      </c>
    </row>
    <row r="1205" spans="1:13" ht="13.5" x14ac:dyDescent="0.25">
      <c r="A1205" s="241" t="s">
        <v>1687</v>
      </c>
      <c r="B1205" s="241" t="s">
        <v>1595</v>
      </c>
      <c r="C1205" s="241" t="s">
        <v>33</v>
      </c>
      <c r="D1205" s="242">
        <v>4584</v>
      </c>
      <c r="E1205" s="241" t="s">
        <v>1581</v>
      </c>
      <c r="F1205" s="241" t="s">
        <v>367</v>
      </c>
      <c r="G1205" s="241" t="s">
        <v>367</v>
      </c>
      <c r="H1205" s="241" t="s">
        <v>48</v>
      </c>
      <c r="I1205" s="241" t="s">
        <v>229</v>
      </c>
      <c r="J1205" s="241" t="s">
        <v>392</v>
      </c>
      <c r="K1205" s="241" t="s">
        <v>15</v>
      </c>
      <c r="L1205" s="241" t="s">
        <v>43</v>
      </c>
      <c r="M1205" s="243">
        <v>2670.7</v>
      </c>
    </row>
    <row r="1206" spans="1:13" ht="13.5" x14ac:dyDescent="0.25">
      <c r="A1206" s="241" t="s">
        <v>1686</v>
      </c>
      <c r="B1206" s="241" t="s">
        <v>1593</v>
      </c>
      <c r="C1206" s="241" t="s">
        <v>33</v>
      </c>
      <c r="D1206" s="242">
        <v>4584</v>
      </c>
      <c r="E1206" s="241" t="s">
        <v>1581</v>
      </c>
      <c r="F1206" s="241" t="s">
        <v>367</v>
      </c>
      <c r="G1206" s="241" t="s">
        <v>367</v>
      </c>
      <c r="H1206" s="241" t="s">
        <v>48</v>
      </c>
      <c r="I1206" s="241" t="s">
        <v>229</v>
      </c>
      <c r="J1206" s="241" t="s">
        <v>392</v>
      </c>
      <c r="K1206" s="241" t="s">
        <v>209</v>
      </c>
      <c r="L1206" s="241" t="s">
        <v>43</v>
      </c>
      <c r="M1206" s="243">
        <v>11923</v>
      </c>
    </row>
    <row r="1207" spans="1:13" ht="13.5" x14ac:dyDescent="0.25">
      <c r="A1207" s="241" t="s">
        <v>1688</v>
      </c>
      <c r="B1207" s="241" t="s">
        <v>1597</v>
      </c>
      <c r="C1207" s="241" t="s">
        <v>33</v>
      </c>
      <c r="D1207" s="242">
        <v>4584</v>
      </c>
      <c r="E1207" s="241" t="s">
        <v>1581</v>
      </c>
      <c r="F1207" s="241" t="s">
        <v>367</v>
      </c>
      <c r="G1207" s="241" t="s">
        <v>367</v>
      </c>
      <c r="H1207" s="241" t="s">
        <v>48</v>
      </c>
      <c r="I1207" s="241" t="s">
        <v>229</v>
      </c>
      <c r="J1207" s="241" t="s">
        <v>392</v>
      </c>
      <c r="K1207" s="241" t="s">
        <v>208</v>
      </c>
      <c r="L1207" s="241" t="s">
        <v>43</v>
      </c>
      <c r="M1207" s="243">
        <v>17884.400000000001</v>
      </c>
    </row>
    <row r="1208" spans="1:13" ht="13.5" x14ac:dyDescent="0.25">
      <c r="A1208" s="241" t="s">
        <v>1684</v>
      </c>
      <c r="B1208" s="241" t="s">
        <v>1589</v>
      </c>
      <c r="C1208" s="241" t="s">
        <v>33</v>
      </c>
      <c r="D1208" s="242">
        <v>4584</v>
      </c>
      <c r="E1208" s="241" t="s">
        <v>1581</v>
      </c>
      <c r="F1208" s="241" t="s">
        <v>367</v>
      </c>
      <c r="G1208" s="241" t="s">
        <v>367</v>
      </c>
      <c r="H1208" s="241" t="s">
        <v>48</v>
      </c>
      <c r="I1208" s="241" t="s">
        <v>229</v>
      </c>
      <c r="J1208" s="241" t="s">
        <v>392</v>
      </c>
      <c r="K1208" s="241" t="s">
        <v>222</v>
      </c>
      <c r="L1208" s="241" t="s">
        <v>43</v>
      </c>
      <c r="M1208" s="243">
        <v>9538.4</v>
      </c>
    </row>
    <row r="1209" spans="1:13" ht="13.5" x14ac:dyDescent="0.25">
      <c r="A1209" s="241" t="s">
        <v>1683</v>
      </c>
      <c r="B1209" s="241" t="s">
        <v>1587</v>
      </c>
      <c r="C1209" s="241" t="s">
        <v>33</v>
      </c>
      <c r="D1209" s="242">
        <v>4584</v>
      </c>
      <c r="E1209" s="241" t="s">
        <v>1581</v>
      </c>
      <c r="F1209" s="241" t="s">
        <v>367</v>
      </c>
      <c r="G1209" s="241" t="s">
        <v>367</v>
      </c>
      <c r="H1209" s="241" t="s">
        <v>48</v>
      </c>
      <c r="I1209" s="241" t="s">
        <v>229</v>
      </c>
      <c r="J1209" s="241" t="s">
        <v>392</v>
      </c>
      <c r="K1209" s="241" t="s">
        <v>210</v>
      </c>
      <c r="L1209" s="241" t="s">
        <v>41</v>
      </c>
      <c r="M1209" s="243">
        <v>2384.6</v>
      </c>
    </row>
    <row r="1210" spans="1:13" ht="13.5" x14ac:dyDescent="0.25">
      <c r="A1210" s="241" t="s">
        <v>1681</v>
      </c>
      <c r="B1210" s="241" t="s">
        <v>1583</v>
      </c>
      <c r="C1210" s="241" t="s">
        <v>33</v>
      </c>
      <c r="D1210" s="242">
        <v>4584</v>
      </c>
      <c r="E1210" s="241" t="s">
        <v>1581</v>
      </c>
      <c r="F1210" s="241" t="s">
        <v>367</v>
      </c>
      <c r="G1210" s="241" t="s">
        <v>367</v>
      </c>
      <c r="H1210" s="241" t="s">
        <v>48</v>
      </c>
      <c r="I1210" s="241" t="s">
        <v>229</v>
      </c>
      <c r="J1210" s="241" t="s">
        <v>392</v>
      </c>
      <c r="K1210" s="241" t="s">
        <v>15</v>
      </c>
      <c r="L1210" s="241" t="s">
        <v>41</v>
      </c>
      <c r="M1210" s="243">
        <v>1669.2</v>
      </c>
    </row>
    <row r="1211" spans="1:13" ht="13.5" x14ac:dyDescent="0.25">
      <c r="A1211" s="241" t="s">
        <v>1680</v>
      </c>
      <c r="B1211" s="241" t="s">
        <v>1580</v>
      </c>
      <c r="C1211" s="241" t="s">
        <v>33</v>
      </c>
      <c r="D1211" s="242">
        <v>4584</v>
      </c>
      <c r="E1211" s="241" t="s">
        <v>1581</v>
      </c>
      <c r="F1211" s="241" t="s">
        <v>367</v>
      </c>
      <c r="G1211" s="241" t="s">
        <v>367</v>
      </c>
      <c r="H1211" s="241" t="s">
        <v>48</v>
      </c>
      <c r="I1211" s="241" t="s">
        <v>229</v>
      </c>
      <c r="J1211" s="241" t="s">
        <v>392</v>
      </c>
      <c r="K1211" s="241" t="s">
        <v>209</v>
      </c>
      <c r="L1211" s="241" t="s">
        <v>41</v>
      </c>
      <c r="M1211" s="243">
        <v>7153.8</v>
      </c>
    </row>
    <row r="1212" spans="1:13" ht="13.5" x14ac:dyDescent="0.25">
      <c r="A1212" s="241" t="s">
        <v>1689</v>
      </c>
      <c r="B1212" s="241" t="s">
        <v>1599</v>
      </c>
      <c r="C1212" s="241" t="s">
        <v>33</v>
      </c>
      <c r="D1212" s="242">
        <v>4584</v>
      </c>
      <c r="E1212" s="241" t="s">
        <v>1581</v>
      </c>
      <c r="F1212" s="241" t="s">
        <v>367</v>
      </c>
      <c r="G1212" s="241" t="s">
        <v>367</v>
      </c>
      <c r="H1212" s="241" t="s">
        <v>48</v>
      </c>
      <c r="I1212" s="241" t="s">
        <v>229</v>
      </c>
      <c r="J1212" s="241" t="s">
        <v>392</v>
      </c>
      <c r="K1212" s="241" t="s">
        <v>208</v>
      </c>
      <c r="L1212" s="241" t="s">
        <v>41</v>
      </c>
      <c r="M1212" s="243">
        <v>11923</v>
      </c>
    </row>
    <row r="1213" spans="1:13" ht="13.5" x14ac:dyDescent="0.25">
      <c r="A1213" s="241" t="s">
        <v>1685</v>
      </c>
      <c r="B1213" s="241" t="s">
        <v>1591</v>
      </c>
      <c r="C1213" s="241" t="s">
        <v>33</v>
      </c>
      <c r="D1213" s="242">
        <v>4584</v>
      </c>
      <c r="E1213" s="241" t="s">
        <v>1581</v>
      </c>
      <c r="F1213" s="241" t="s">
        <v>367</v>
      </c>
      <c r="G1213" s="241" t="s">
        <v>367</v>
      </c>
      <c r="H1213" s="241" t="s">
        <v>48</v>
      </c>
      <c r="I1213" s="241" t="s">
        <v>229</v>
      </c>
      <c r="J1213" s="241" t="s">
        <v>392</v>
      </c>
      <c r="K1213" s="241" t="s">
        <v>222</v>
      </c>
      <c r="L1213" s="241" t="s">
        <v>41</v>
      </c>
      <c r="M1213" s="243">
        <v>5961.5</v>
      </c>
    </row>
    <row r="1214" spans="1:13" ht="13.5" x14ac:dyDescent="0.25">
      <c r="A1214" s="241" t="s">
        <v>1692</v>
      </c>
      <c r="B1214" s="241" t="s">
        <v>1585</v>
      </c>
      <c r="C1214" s="241" t="s">
        <v>33</v>
      </c>
      <c r="D1214" s="242">
        <v>4584</v>
      </c>
      <c r="E1214" s="241" t="s">
        <v>1581</v>
      </c>
      <c r="F1214" s="241" t="s">
        <v>367</v>
      </c>
      <c r="G1214" s="241" t="s">
        <v>367</v>
      </c>
      <c r="H1214" s="241" t="s">
        <v>48</v>
      </c>
      <c r="I1214" s="241" t="s">
        <v>55</v>
      </c>
      <c r="J1214" s="241" t="s">
        <v>393</v>
      </c>
      <c r="K1214" s="241" t="s">
        <v>210</v>
      </c>
      <c r="L1214" s="241" t="s">
        <v>43</v>
      </c>
      <c r="M1214" s="243">
        <v>3592.6</v>
      </c>
    </row>
    <row r="1215" spans="1:13" ht="13.5" x14ac:dyDescent="0.25">
      <c r="A1215" s="241" t="s">
        <v>1697</v>
      </c>
      <c r="B1215" s="241" t="s">
        <v>1595</v>
      </c>
      <c r="C1215" s="241" t="s">
        <v>33</v>
      </c>
      <c r="D1215" s="242">
        <v>4584</v>
      </c>
      <c r="E1215" s="241" t="s">
        <v>1581</v>
      </c>
      <c r="F1215" s="241" t="s">
        <v>367</v>
      </c>
      <c r="G1215" s="241" t="s">
        <v>367</v>
      </c>
      <c r="H1215" s="241" t="s">
        <v>48</v>
      </c>
      <c r="I1215" s="241" t="s">
        <v>55</v>
      </c>
      <c r="J1215" s="241" t="s">
        <v>393</v>
      </c>
      <c r="K1215" s="241" t="s">
        <v>15</v>
      </c>
      <c r="L1215" s="241" t="s">
        <v>43</v>
      </c>
      <c r="M1215" s="243">
        <v>2514.8000000000002</v>
      </c>
    </row>
    <row r="1216" spans="1:13" ht="13.5" x14ac:dyDescent="0.25">
      <c r="A1216" s="241" t="s">
        <v>1696</v>
      </c>
      <c r="B1216" s="241" t="s">
        <v>1593</v>
      </c>
      <c r="C1216" s="241" t="s">
        <v>33</v>
      </c>
      <c r="D1216" s="242">
        <v>4584</v>
      </c>
      <c r="E1216" s="241" t="s">
        <v>1581</v>
      </c>
      <c r="F1216" s="241" t="s">
        <v>367</v>
      </c>
      <c r="G1216" s="241" t="s">
        <v>367</v>
      </c>
      <c r="H1216" s="241" t="s">
        <v>48</v>
      </c>
      <c r="I1216" s="241" t="s">
        <v>55</v>
      </c>
      <c r="J1216" s="241" t="s">
        <v>393</v>
      </c>
      <c r="K1216" s="241" t="s">
        <v>209</v>
      </c>
      <c r="L1216" s="241" t="s">
        <v>43</v>
      </c>
      <c r="M1216" s="243">
        <v>11226.7</v>
      </c>
    </row>
    <row r="1217" spans="1:13" ht="13.5" x14ac:dyDescent="0.25">
      <c r="A1217" s="241" t="s">
        <v>1698</v>
      </c>
      <c r="B1217" s="241" t="s">
        <v>1597</v>
      </c>
      <c r="C1217" s="241" t="s">
        <v>33</v>
      </c>
      <c r="D1217" s="242">
        <v>4584</v>
      </c>
      <c r="E1217" s="241" t="s">
        <v>1581</v>
      </c>
      <c r="F1217" s="241" t="s">
        <v>367</v>
      </c>
      <c r="G1217" s="241" t="s">
        <v>367</v>
      </c>
      <c r="H1217" s="241" t="s">
        <v>48</v>
      </c>
      <c r="I1217" s="241" t="s">
        <v>55</v>
      </c>
      <c r="J1217" s="241" t="s">
        <v>393</v>
      </c>
      <c r="K1217" s="241" t="s">
        <v>208</v>
      </c>
      <c r="L1217" s="241" t="s">
        <v>43</v>
      </c>
      <c r="M1217" s="243">
        <v>16840.099999999999</v>
      </c>
    </row>
    <row r="1218" spans="1:13" ht="13.5" x14ac:dyDescent="0.25">
      <c r="A1218" s="241" t="s">
        <v>1694</v>
      </c>
      <c r="B1218" s="241" t="s">
        <v>1589</v>
      </c>
      <c r="C1218" s="241" t="s">
        <v>33</v>
      </c>
      <c r="D1218" s="242">
        <v>4584</v>
      </c>
      <c r="E1218" s="241" t="s">
        <v>1581</v>
      </c>
      <c r="F1218" s="241" t="s">
        <v>367</v>
      </c>
      <c r="G1218" s="241" t="s">
        <v>367</v>
      </c>
      <c r="H1218" s="241" t="s">
        <v>48</v>
      </c>
      <c r="I1218" s="241" t="s">
        <v>55</v>
      </c>
      <c r="J1218" s="241" t="s">
        <v>393</v>
      </c>
      <c r="K1218" s="241" t="s">
        <v>222</v>
      </c>
      <c r="L1218" s="241" t="s">
        <v>43</v>
      </c>
      <c r="M1218" s="243">
        <v>8981.4</v>
      </c>
    </row>
    <row r="1219" spans="1:13" ht="13.5" x14ac:dyDescent="0.25">
      <c r="A1219" s="241" t="s">
        <v>1693</v>
      </c>
      <c r="B1219" s="241" t="s">
        <v>1587</v>
      </c>
      <c r="C1219" s="241" t="s">
        <v>33</v>
      </c>
      <c r="D1219" s="242">
        <v>4584</v>
      </c>
      <c r="E1219" s="241" t="s">
        <v>1581</v>
      </c>
      <c r="F1219" s="241" t="s">
        <v>367</v>
      </c>
      <c r="G1219" s="241" t="s">
        <v>367</v>
      </c>
      <c r="H1219" s="241" t="s">
        <v>48</v>
      </c>
      <c r="I1219" s="241" t="s">
        <v>55</v>
      </c>
      <c r="J1219" s="241" t="s">
        <v>393</v>
      </c>
      <c r="K1219" s="241" t="s">
        <v>210</v>
      </c>
      <c r="L1219" s="241" t="s">
        <v>41</v>
      </c>
      <c r="M1219" s="243">
        <v>2245.3000000000002</v>
      </c>
    </row>
    <row r="1220" spans="1:13" ht="13.5" x14ac:dyDescent="0.25">
      <c r="A1220" s="241" t="s">
        <v>1691</v>
      </c>
      <c r="B1220" s="241" t="s">
        <v>1583</v>
      </c>
      <c r="C1220" s="241" t="s">
        <v>33</v>
      </c>
      <c r="D1220" s="242">
        <v>4584</v>
      </c>
      <c r="E1220" s="241" t="s">
        <v>1581</v>
      </c>
      <c r="F1220" s="241" t="s">
        <v>367</v>
      </c>
      <c r="G1220" s="241" t="s">
        <v>367</v>
      </c>
      <c r="H1220" s="241" t="s">
        <v>48</v>
      </c>
      <c r="I1220" s="241" t="s">
        <v>55</v>
      </c>
      <c r="J1220" s="241" t="s">
        <v>393</v>
      </c>
      <c r="K1220" s="241" t="s">
        <v>15</v>
      </c>
      <c r="L1220" s="241" t="s">
        <v>41</v>
      </c>
      <c r="M1220" s="243">
        <v>1571.7</v>
      </c>
    </row>
    <row r="1221" spans="1:13" ht="13.5" x14ac:dyDescent="0.25">
      <c r="A1221" s="241" t="s">
        <v>1690</v>
      </c>
      <c r="B1221" s="241" t="s">
        <v>1580</v>
      </c>
      <c r="C1221" s="241" t="s">
        <v>33</v>
      </c>
      <c r="D1221" s="242">
        <v>4584</v>
      </c>
      <c r="E1221" s="241" t="s">
        <v>1581</v>
      </c>
      <c r="F1221" s="241" t="s">
        <v>367</v>
      </c>
      <c r="G1221" s="241" t="s">
        <v>367</v>
      </c>
      <c r="H1221" s="241" t="s">
        <v>48</v>
      </c>
      <c r="I1221" s="241" t="s">
        <v>55</v>
      </c>
      <c r="J1221" s="241" t="s">
        <v>393</v>
      </c>
      <c r="K1221" s="241" t="s">
        <v>209</v>
      </c>
      <c r="L1221" s="241" t="s">
        <v>41</v>
      </c>
      <c r="M1221" s="243">
        <v>6736</v>
      </c>
    </row>
    <row r="1222" spans="1:13" ht="13.5" x14ac:dyDescent="0.25">
      <c r="A1222" s="241" t="s">
        <v>1699</v>
      </c>
      <c r="B1222" s="241" t="s">
        <v>1599</v>
      </c>
      <c r="C1222" s="241" t="s">
        <v>33</v>
      </c>
      <c r="D1222" s="242">
        <v>4584</v>
      </c>
      <c r="E1222" s="241" t="s">
        <v>1581</v>
      </c>
      <c r="F1222" s="241" t="s">
        <v>367</v>
      </c>
      <c r="G1222" s="241" t="s">
        <v>367</v>
      </c>
      <c r="H1222" s="241" t="s">
        <v>48</v>
      </c>
      <c r="I1222" s="241" t="s">
        <v>55</v>
      </c>
      <c r="J1222" s="241" t="s">
        <v>393</v>
      </c>
      <c r="K1222" s="241" t="s">
        <v>208</v>
      </c>
      <c r="L1222" s="241" t="s">
        <v>41</v>
      </c>
      <c r="M1222" s="243">
        <v>11226.7</v>
      </c>
    </row>
    <row r="1223" spans="1:13" ht="13.5" x14ac:dyDescent="0.25">
      <c r="A1223" s="241" t="s">
        <v>1695</v>
      </c>
      <c r="B1223" s="241" t="s">
        <v>1591</v>
      </c>
      <c r="C1223" s="241" t="s">
        <v>33</v>
      </c>
      <c r="D1223" s="242">
        <v>4584</v>
      </c>
      <c r="E1223" s="241" t="s">
        <v>1581</v>
      </c>
      <c r="F1223" s="241" t="s">
        <v>367</v>
      </c>
      <c r="G1223" s="241" t="s">
        <v>367</v>
      </c>
      <c r="H1223" s="241" t="s">
        <v>48</v>
      </c>
      <c r="I1223" s="241" t="s">
        <v>55</v>
      </c>
      <c r="J1223" s="241" t="s">
        <v>393</v>
      </c>
      <c r="K1223" s="241" t="s">
        <v>222</v>
      </c>
      <c r="L1223" s="241" t="s">
        <v>41</v>
      </c>
      <c r="M1223" s="243">
        <v>5613.4</v>
      </c>
    </row>
    <row r="1224" spans="1:13" ht="13.5" x14ac:dyDescent="0.25">
      <c r="A1224" s="241" t="s">
        <v>1702</v>
      </c>
      <c r="B1224" s="241" t="s">
        <v>1585</v>
      </c>
      <c r="C1224" s="241" t="s">
        <v>33</v>
      </c>
      <c r="D1224" s="242">
        <v>4584</v>
      </c>
      <c r="E1224" s="241" t="s">
        <v>1581</v>
      </c>
      <c r="F1224" s="241" t="s">
        <v>367</v>
      </c>
      <c r="G1224" s="241" t="s">
        <v>367</v>
      </c>
      <c r="H1224" s="241" t="s">
        <v>48</v>
      </c>
      <c r="I1224" s="241" t="s">
        <v>57</v>
      </c>
      <c r="J1224" s="241" t="s">
        <v>394</v>
      </c>
      <c r="K1224" s="241" t="s">
        <v>210</v>
      </c>
      <c r="L1224" s="241" t="s">
        <v>43</v>
      </c>
      <c r="M1224" s="243">
        <v>3370.3</v>
      </c>
    </row>
    <row r="1225" spans="1:13" ht="13.5" x14ac:dyDescent="0.25">
      <c r="A1225" s="241" t="s">
        <v>1707</v>
      </c>
      <c r="B1225" s="241" t="s">
        <v>1595</v>
      </c>
      <c r="C1225" s="241" t="s">
        <v>33</v>
      </c>
      <c r="D1225" s="242">
        <v>4584</v>
      </c>
      <c r="E1225" s="241" t="s">
        <v>1581</v>
      </c>
      <c r="F1225" s="241" t="s">
        <v>367</v>
      </c>
      <c r="G1225" s="241" t="s">
        <v>367</v>
      </c>
      <c r="H1225" s="241" t="s">
        <v>48</v>
      </c>
      <c r="I1225" s="241" t="s">
        <v>57</v>
      </c>
      <c r="J1225" s="241" t="s">
        <v>394</v>
      </c>
      <c r="K1225" s="241" t="s">
        <v>15</v>
      </c>
      <c r="L1225" s="241" t="s">
        <v>43</v>
      </c>
      <c r="M1225" s="243">
        <v>2359.1999999999998</v>
      </c>
    </row>
    <row r="1226" spans="1:13" ht="13.5" x14ac:dyDescent="0.25">
      <c r="A1226" s="241" t="s">
        <v>1706</v>
      </c>
      <c r="B1226" s="241" t="s">
        <v>1593</v>
      </c>
      <c r="C1226" s="241" t="s">
        <v>33</v>
      </c>
      <c r="D1226" s="242">
        <v>4584</v>
      </c>
      <c r="E1226" s="241" t="s">
        <v>1581</v>
      </c>
      <c r="F1226" s="241" t="s">
        <v>367</v>
      </c>
      <c r="G1226" s="241" t="s">
        <v>367</v>
      </c>
      <c r="H1226" s="241" t="s">
        <v>48</v>
      </c>
      <c r="I1226" s="241" t="s">
        <v>57</v>
      </c>
      <c r="J1226" s="241" t="s">
        <v>394</v>
      </c>
      <c r="K1226" s="241" t="s">
        <v>209</v>
      </c>
      <c r="L1226" s="241" t="s">
        <v>43</v>
      </c>
      <c r="M1226" s="243">
        <v>10532.3</v>
      </c>
    </row>
    <row r="1227" spans="1:13" ht="13.5" x14ac:dyDescent="0.25">
      <c r="A1227" s="241" t="s">
        <v>1708</v>
      </c>
      <c r="B1227" s="241" t="s">
        <v>1597</v>
      </c>
      <c r="C1227" s="241" t="s">
        <v>33</v>
      </c>
      <c r="D1227" s="242">
        <v>4584</v>
      </c>
      <c r="E1227" s="241" t="s">
        <v>1581</v>
      </c>
      <c r="F1227" s="241" t="s">
        <v>367</v>
      </c>
      <c r="G1227" s="241" t="s">
        <v>367</v>
      </c>
      <c r="H1227" s="241" t="s">
        <v>48</v>
      </c>
      <c r="I1227" s="241" t="s">
        <v>57</v>
      </c>
      <c r="J1227" s="241" t="s">
        <v>394</v>
      </c>
      <c r="K1227" s="241" t="s">
        <v>208</v>
      </c>
      <c r="L1227" s="241" t="s">
        <v>43</v>
      </c>
      <c r="M1227" s="243">
        <v>15798.5</v>
      </c>
    </row>
    <row r="1228" spans="1:13" ht="13.5" x14ac:dyDescent="0.25">
      <c r="A1228" s="241" t="s">
        <v>1704</v>
      </c>
      <c r="B1228" s="241" t="s">
        <v>1589</v>
      </c>
      <c r="C1228" s="241" t="s">
        <v>33</v>
      </c>
      <c r="D1228" s="242">
        <v>4584</v>
      </c>
      <c r="E1228" s="241" t="s">
        <v>1581</v>
      </c>
      <c r="F1228" s="241" t="s">
        <v>367</v>
      </c>
      <c r="G1228" s="241" t="s">
        <v>367</v>
      </c>
      <c r="H1228" s="241" t="s">
        <v>48</v>
      </c>
      <c r="I1228" s="241" t="s">
        <v>57</v>
      </c>
      <c r="J1228" s="241" t="s">
        <v>394</v>
      </c>
      <c r="K1228" s="241" t="s">
        <v>222</v>
      </c>
      <c r="L1228" s="241" t="s">
        <v>43</v>
      </c>
      <c r="M1228" s="243">
        <v>8425.9</v>
      </c>
    </row>
    <row r="1229" spans="1:13" ht="13.5" x14ac:dyDescent="0.25">
      <c r="A1229" s="241" t="s">
        <v>1703</v>
      </c>
      <c r="B1229" s="241" t="s">
        <v>1587</v>
      </c>
      <c r="C1229" s="241" t="s">
        <v>33</v>
      </c>
      <c r="D1229" s="242">
        <v>4584</v>
      </c>
      <c r="E1229" s="241" t="s">
        <v>1581</v>
      </c>
      <c r="F1229" s="241" t="s">
        <v>367</v>
      </c>
      <c r="G1229" s="241" t="s">
        <v>367</v>
      </c>
      <c r="H1229" s="241" t="s">
        <v>48</v>
      </c>
      <c r="I1229" s="241" t="s">
        <v>57</v>
      </c>
      <c r="J1229" s="241" t="s">
        <v>394</v>
      </c>
      <c r="K1229" s="241" t="s">
        <v>210</v>
      </c>
      <c r="L1229" s="241" t="s">
        <v>41</v>
      </c>
      <c r="M1229" s="243">
        <v>2106.5</v>
      </c>
    </row>
    <row r="1230" spans="1:13" ht="13.5" x14ac:dyDescent="0.25">
      <c r="A1230" s="241" t="s">
        <v>1701</v>
      </c>
      <c r="B1230" s="241" t="s">
        <v>1583</v>
      </c>
      <c r="C1230" s="241" t="s">
        <v>33</v>
      </c>
      <c r="D1230" s="242">
        <v>4584</v>
      </c>
      <c r="E1230" s="241" t="s">
        <v>1581</v>
      </c>
      <c r="F1230" s="241" t="s">
        <v>367</v>
      </c>
      <c r="G1230" s="241" t="s">
        <v>367</v>
      </c>
      <c r="H1230" s="241" t="s">
        <v>48</v>
      </c>
      <c r="I1230" s="241" t="s">
        <v>57</v>
      </c>
      <c r="J1230" s="241" t="s">
        <v>394</v>
      </c>
      <c r="K1230" s="241" t="s">
        <v>15</v>
      </c>
      <c r="L1230" s="241" t="s">
        <v>41</v>
      </c>
      <c r="M1230" s="243">
        <v>1474.5</v>
      </c>
    </row>
    <row r="1231" spans="1:13" ht="13.5" x14ac:dyDescent="0.25">
      <c r="A1231" s="241" t="s">
        <v>1700</v>
      </c>
      <c r="B1231" s="241" t="s">
        <v>1580</v>
      </c>
      <c r="C1231" s="241" t="s">
        <v>33</v>
      </c>
      <c r="D1231" s="242">
        <v>4584</v>
      </c>
      <c r="E1231" s="241" t="s">
        <v>1581</v>
      </c>
      <c r="F1231" s="241" t="s">
        <v>367</v>
      </c>
      <c r="G1231" s="241" t="s">
        <v>367</v>
      </c>
      <c r="H1231" s="241" t="s">
        <v>48</v>
      </c>
      <c r="I1231" s="241" t="s">
        <v>57</v>
      </c>
      <c r="J1231" s="241" t="s">
        <v>394</v>
      </c>
      <c r="K1231" s="241" t="s">
        <v>209</v>
      </c>
      <c r="L1231" s="241" t="s">
        <v>41</v>
      </c>
      <c r="M1231" s="243">
        <v>6319.4</v>
      </c>
    </row>
    <row r="1232" spans="1:13" ht="13.5" x14ac:dyDescent="0.25">
      <c r="A1232" s="241" t="s">
        <v>1709</v>
      </c>
      <c r="B1232" s="241" t="s">
        <v>1599</v>
      </c>
      <c r="C1232" s="241" t="s">
        <v>33</v>
      </c>
      <c r="D1232" s="242">
        <v>4584</v>
      </c>
      <c r="E1232" s="241" t="s">
        <v>1581</v>
      </c>
      <c r="F1232" s="241" t="s">
        <v>367</v>
      </c>
      <c r="G1232" s="241" t="s">
        <v>367</v>
      </c>
      <c r="H1232" s="241" t="s">
        <v>48</v>
      </c>
      <c r="I1232" s="241" t="s">
        <v>57</v>
      </c>
      <c r="J1232" s="241" t="s">
        <v>394</v>
      </c>
      <c r="K1232" s="241" t="s">
        <v>208</v>
      </c>
      <c r="L1232" s="241" t="s">
        <v>41</v>
      </c>
      <c r="M1232" s="243">
        <v>10532.3</v>
      </c>
    </row>
    <row r="1233" spans="1:16" ht="13.5" x14ac:dyDescent="0.25">
      <c r="A1233" s="241" t="s">
        <v>1705</v>
      </c>
      <c r="B1233" s="241" t="s">
        <v>1591</v>
      </c>
      <c r="C1233" s="241" t="s">
        <v>33</v>
      </c>
      <c r="D1233" s="242">
        <v>4584</v>
      </c>
      <c r="E1233" s="241" t="s">
        <v>1581</v>
      </c>
      <c r="F1233" s="241" t="s">
        <v>367</v>
      </c>
      <c r="G1233" s="241" t="s">
        <v>367</v>
      </c>
      <c r="H1233" s="241" t="s">
        <v>48</v>
      </c>
      <c r="I1233" s="241" t="s">
        <v>57</v>
      </c>
      <c r="J1233" s="241" t="s">
        <v>394</v>
      </c>
      <c r="K1233" s="241" t="s">
        <v>222</v>
      </c>
      <c r="L1233" s="241" t="s">
        <v>41</v>
      </c>
      <c r="M1233" s="243">
        <v>5266.2</v>
      </c>
    </row>
    <row r="1234" spans="1:16" ht="13.5" x14ac:dyDescent="0.25">
      <c r="A1234" s="241" t="s">
        <v>1712</v>
      </c>
      <c r="B1234" s="241" t="s">
        <v>1585</v>
      </c>
      <c r="C1234" s="241" t="s">
        <v>33</v>
      </c>
      <c r="D1234" s="242">
        <v>4584</v>
      </c>
      <c r="E1234" s="241" t="s">
        <v>1581</v>
      </c>
      <c r="F1234" s="241" t="s">
        <v>367</v>
      </c>
      <c r="G1234" s="241" t="s">
        <v>367</v>
      </c>
      <c r="H1234" s="241" t="s">
        <v>48</v>
      </c>
      <c r="I1234" s="241" t="s">
        <v>231</v>
      </c>
      <c r="J1234" s="241" t="s">
        <v>395</v>
      </c>
      <c r="K1234" s="241" t="s">
        <v>210</v>
      </c>
      <c r="L1234" s="241" t="s">
        <v>43</v>
      </c>
      <c r="M1234" s="243">
        <v>3148.1</v>
      </c>
    </row>
    <row r="1235" spans="1:16" ht="13.5" x14ac:dyDescent="0.25">
      <c r="A1235" s="241" t="s">
        <v>1717</v>
      </c>
      <c r="B1235" s="241" t="s">
        <v>1595</v>
      </c>
      <c r="C1235" s="241" t="s">
        <v>33</v>
      </c>
      <c r="D1235" s="242">
        <v>4584</v>
      </c>
      <c r="E1235" s="241" t="s">
        <v>1581</v>
      </c>
      <c r="F1235" s="241" t="s">
        <v>367</v>
      </c>
      <c r="G1235" s="241" t="s">
        <v>367</v>
      </c>
      <c r="H1235" s="241" t="s">
        <v>48</v>
      </c>
      <c r="I1235" s="241" t="s">
        <v>231</v>
      </c>
      <c r="J1235" s="241" t="s">
        <v>395</v>
      </c>
      <c r="K1235" s="241" t="s">
        <v>15</v>
      </c>
      <c r="L1235" s="241" t="s">
        <v>43</v>
      </c>
      <c r="M1235" s="243">
        <v>2203.6999999999998</v>
      </c>
    </row>
    <row r="1236" spans="1:16" ht="13.5" x14ac:dyDescent="0.25">
      <c r="A1236" s="241" t="s">
        <v>1716</v>
      </c>
      <c r="B1236" s="241" t="s">
        <v>1593</v>
      </c>
      <c r="C1236" s="241" t="s">
        <v>33</v>
      </c>
      <c r="D1236" s="242">
        <v>4584</v>
      </c>
      <c r="E1236" s="241" t="s">
        <v>1581</v>
      </c>
      <c r="F1236" s="241" t="s">
        <v>367</v>
      </c>
      <c r="G1236" s="241" t="s">
        <v>367</v>
      </c>
      <c r="H1236" s="241" t="s">
        <v>48</v>
      </c>
      <c r="I1236" s="241" t="s">
        <v>231</v>
      </c>
      <c r="J1236" s="241" t="s">
        <v>395</v>
      </c>
      <c r="K1236" s="241" t="s">
        <v>209</v>
      </c>
      <c r="L1236" s="241" t="s">
        <v>43</v>
      </c>
      <c r="M1236" s="243">
        <v>9837.9</v>
      </c>
    </row>
    <row r="1237" spans="1:16" ht="13.5" x14ac:dyDescent="0.25">
      <c r="A1237" s="241" t="s">
        <v>1718</v>
      </c>
      <c r="B1237" s="241" t="s">
        <v>1597</v>
      </c>
      <c r="C1237" s="241" t="s">
        <v>33</v>
      </c>
      <c r="D1237" s="242">
        <v>4584</v>
      </c>
      <c r="E1237" s="241" t="s">
        <v>1581</v>
      </c>
      <c r="F1237" s="241" t="s">
        <v>367</v>
      </c>
      <c r="G1237" s="241" t="s">
        <v>367</v>
      </c>
      <c r="H1237" s="241" t="s">
        <v>48</v>
      </c>
      <c r="I1237" s="241" t="s">
        <v>231</v>
      </c>
      <c r="J1237" s="241" t="s">
        <v>395</v>
      </c>
      <c r="K1237" s="241" t="s">
        <v>208</v>
      </c>
      <c r="L1237" s="241" t="s">
        <v>43</v>
      </c>
      <c r="M1237" s="243">
        <v>14756.9</v>
      </c>
    </row>
    <row r="1238" spans="1:16" ht="13.5" x14ac:dyDescent="0.25">
      <c r="A1238" s="241" t="s">
        <v>1714</v>
      </c>
      <c r="B1238" s="241" t="s">
        <v>1589</v>
      </c>
      <c r="C1238" s="241" t="s">
        <v>33</v>
      </c>
      <c r="D1238" s="242">
        <v>4584</v>
      </c>
      <c r="E1238" s="241" t="s">
        <v>1581</v>
      </c>
      <c r="F1238" s="241" t="s">
        <v>367</v>
      </c>
      <c r="G1238" s="241" t="s">
        <v>367</v>
      </c>
      <c r="H1238" s="241" t="s">
        <v>48</v>
      </c>
      <c r="I1238" s="241" t="s">
        <v>231</v>
      </c>
      <c r="J1238" s="241" t="s">
        <v>395</v>
      </c>
      <c r="K1238" s="241" t="s">
        <v>222</v>
      </c>
      <c r="L1238" s="241" t="s">
        <v>43</v>
      </c>
      <c r="M1238" s="243">
        <v>7870.3</v>
      </c>
    </row>
    <row r="1239" spans="1:16" ht="13.5" x14ac:dyDescent="0.25">
      <c r="A1239" s="241" t="s">
        <v>1713</v>
      </c>
      <c r="B1239" s="241" t="s">
        <v>1587</v>
      </c>
      <c r="C1239" s="241" t="s">
        <v>33</v>
      </c>
      <c r="D1239" s="242">
        <v>4584</v>
      </c>
      <c r="E1239" s="241" t="s">
        <v>1581</v>
      </c>
      <c r="F1239" s="241" t="s">
        <v>367</v>
      </c>
      <c r="G1239" s="241" t="s">
        <v>367</v>
      </c>
      <c r="H1239" s="241" t="s">
        <v>48</v>
      </c>
      <c r="I1239" s="241" t="s">
        <v>231</v>
      </c>
      <c r="J1239" s="241" t="s">
        <v>395</v>
      </c>
      <c r="K1239" s="241" t="s">
        <v>210</v>
      </c>
      <c r="L1239" s="241" t="s">
        <v>41</v>
      </c>
      <c r="M1239" s="243">
        <v>1967.6</v>
      </c>
    </row>
    <row r="1240" spans="1:16" ht="13.5" x14ac:dyDescent="0.25">
      <c r="A1240" s="241" t="s">
        <v>1711</v>
      </c>
      <c r="B1240" s="241" t="s">
        <v>1583</v>
      </c>
      <c r="C1240" s="241" t="s">
        <v>33</v>
      </c>
      <c r="D1240" s="242">
        <v>4584</v>
      </c>
      <c r="E1240" s="241" t="s">
        <v>1581</v>
      </c>
      <c r="F1240" s="241" t="s">
        <v>367</v>
      </c>
      <c r="G1240" s="241" t="s">
        <v>367</v>
      </c>
      <c r="H1240" s="241" t="s">
        <v>48</v>
      </c>
      <c r="I1240" s="241" t="s">
        <v>231</v>
      </c>
      <c r="J1240" s="241" t="s">
        <v>395</v>
      </c>
      <c r="K1240" s="241" t="s">
        <v>15</v>
      </c>
      <c r="L1240" s="241" t="s">
        <v>41</v>
      </c>
      <c r="M1240" s="243">
        <v>1377.3</v>
      </c>
    </row>
    <row r="1241" spans="1:16" ht="13.5" x14ac:dyDescent="0.25">
      <c r="A1241" s="241" t="s">
        <v>1710</v>
      </c>
      <c r="B1241" s="241" t="s">
        <v>1580</v>
      </c>
      <c r="C1241" s="241" t="s">
        <v>33</v>
      </c>
      <c r="D1241" s="242">
        <v>4584</v>
      </c>
      <c r="E1241" s="241" t="s">
        <v>1581</v>
      </c>
      <c r="F1241" s="241" t="s">
        <v>367</v>
      </c>
      <c r="G1241" s="241" t="s">
        <v>367</v>
      </c>
      <c r="H1241" s="241" t="s">
        <v>48</v>
      </c>
      <c r="I1241" s="241" t="s">
        <v>231</v>
      </c>
      <c r="J1241" s="241" t="s">
        <v>395</v>
      </c>
      <c r="K1241" s="241" t="s">
        <v>209</v>
      </c>
      <c r="L1241" s="241" t="s">
        <v>41</v>
      </c>
      <c r="M1241" s="243">
        <v>5902.8</v>
      </c>
    </row>
    <row r="1242" spans="1:16" ht="13.5" x14ac:dyDescent="0.25">
      <c r="A1242" s="241" t="s">
        <v>1719</v>
      </c>
      <c r="B1242" s="241" t="s">
        <v>1599</v>
      </c>
      <c r="C1242" s="241" t="s">
        <v>33</v>
      </c>
      <c r="D1242" s="242">
        <v>4584</v>
      </c>
      <c r="E1242" s="241" t="s">
        <v>1581</v>
      </c>
      <c r="F1242" s="241" t="s">
        <v>367</v>
      </c>
      <c r="G1242" s="241" t="s">
        <v>367</v>
      </c>
      <c r="H1242" s="241" t="s">
        <v>48</v>
      </c>
      <c r="I1242" s="241" t="s">
        <v>231</v>
      </c>
      <c r="J1242" s="241" t="s">
        <v>395</v>
      </c>
      <c r="K1242" s="241" t="s">
        <v>208</v>
      </c>
      <c r="L1242" s="241" t="s">
        <v>41</v>
      </c>
      <c r="M1242" s="243">
        <v>9837.9</v>
      </c>
    </row>
    <row r="1243" spans="1:16" ht="13.5" x14ac:dyDescent="0.25">
      <c r="A1243" s="241" t="s">
        <v>1715</v>
      </c>
      <c r="B1243" s="241" t="s">
        <v>1591</v>
      </c>
      <c r="C1243" s="241" t="s">
        <v>33</v>
      </c>
      <c r="D1243" s="242">
        <v>4584</v>
      </c>
      <c r="E1243" s="241" t="s">
        <v>1581</v>
      </c>
      <c r="F1243" s="241" t="s">
        <v>367</v>
      </c>
      <c r="G1243" s="241" t="s">
        <v>367</v>
      </c>
      <c r="H1243" s="241" t="s">
        <v>48</v>
      </c>
      <c r="I1243" s="241" t="s">
        <v>231</v>
      </c>
      <c r="J1243" s="241" t="s">
        <v>395</v>
      </c>
      <c r="K1243" s="241" t="s">
        <v>222</v>
      </c>
      <c r="L1243" s="241" t="s">
        <v>41</v>
      </c>
      <c r="M1243" s="243">
        <v>4919</v>
      </c>
    </row>
    <row r="1244" spans="1:16" ht="25.5" x14ac:dyDescent="0.25">
      <c r="A1244" s="255" t="s">
        <v>2313</v>
      </c>
      <c r="B1244" s="255" t="s">
        <v>2314</v>
      </c>
      <c r="C1244" s="255" t="s">
        <v>33</v>
      </c>
      <c r="D1244" s="256">
        <v>3011</v>
      </c>
      <c r="E1244" s="255" t="s">
        <v>2324</v>
      </c>
      <c r="F1244" s="255" t="s">
        <v>2305</v>
      </c>
      <c r="G1244" s="255" t="s">
        <v>2288</v>
      </c>
      <c r="H1244" s="255" t="s">
        <v>48</v>
      </c>
      <c r="I1244" s="255" t="s">
        <v>334</v>
      </c>
      <c r="J1244" s="255" t="s">
        <v>2315</v>
      </c>
      <c r="K1244" s="255" t="s">
        <v>222</v>
      </c>
      <c r="L1244" s="255" t="s">
        <v>41</v>
      </c>
      <c r="M1244" s="257">
        <v>592</v>
      </c>
      <c r="N1244" s="256"/>
      <c r="O1244" s="256"/>
      <c r="P1244" s="256"/>
    </row>
    <row r="1245" spans="1:16" ht="25.5" x14ac:dyDescent="0.25">
      <c r="A1245" s="255" t="s">
        <v>2316</v>
      </c>
      <c r="B1245" s="255" t="s">
        <v>2317</v>
      </c>
      <c r="C1245" s="255" t="s">
        <v>33</v>
      </c>
      <c r="D1245" s="256">
        <v>3011</v>
      </c>
      <c r="E1245" s="255" t="s">
        <v>2324</v>
      </c>
      <c r="F1245" s="255" t="s">
        <v>2305</v>
      </c>
      <c r="G1245" s="255" t="s">
        <v>2288</v>
      </c>
      <c r="H1245" s="255" t="s">
        <v>48</v>
      </c>
      <c r="I1245" s="255" t="s">
        <v>334</v>
      </c>
      <c r="J1245" s="255" t="s">
        <v>2315</v>
      </c>
      <c r="K1245" s="255" t="s">
        <v>209</v>
      </c>
      <c r="L1245" s="255" t="s">
        <v>41</v>
      </c>
      <c r="M1245" s="257">
        <v>708.5</v>
      </c>
      <c r="N1245" s="256"/>
      <c r="O1245" s="256"/>
      <c r="P1245" s="256"/>
    </row>
    <row r="1246" spans="1:16" ht="25.5" x14ac:dyDescent="0.25">
      <c r="A1246" s="255" t="s">
        <v>2318</v>
      </c>
      <c r="B1246" s="255" t="s">
        <v>2319</v>
      </c>
      <c r="C1246" s="255" t="s">
        <v>33</v>
      </c>
      <c r="D1246" s="256">
        <v>3011</v>
      </c>
      <c r="E1246" s="255" t="s">
        <v>2324</v>
      </c>
      <c r="F1246" s="255" t="s">
        <v>2305</v>
      </c>
      <c r="G1246" s="255" t="s">
        <v>2288</v>
      </c>
      <c r="H1246" s="255" t="s">
        <v>48</v>
      </c>
      <c r="I1246" s="255" t="s">
        <v>334</v>
      </c>
      <c r="J1246" s="255" t="s">
        <v>2315</v>
      </c>
      <c r="K1246" s="255" t="s">
        <v>208</v>
      </c>
      <c r="L1246" s="255" t="s">
        <v>41</v>
      </c>
      <c r="M1246" s="257">
        <v>1180</v>
      </c>
      <c r="N1246" s="256"/>
      <c r="O1246" s="256"/>
      <c r="P1246" s="256"/>
    </row>
    <row r="1247" spans="1:16" ht="25.5" x14ac:dyDescent="0.25">
      <c r="A1247" s="255" t="s">
        <v>2320</v>
      </c>
      <c r="B1247" s="255" t="s">
        <v>2314</v>
      </c>
      <c r="C1247" s="255" t="s">
        <v>33</v>
      </c>
      <c r="D1247" s="256">
        <v>3011</v>
      </c>
      <c r="E1247" s="255" t="s">
        <v>2324</v>
      </c>
      <c r="F1247" s="255" t="s">
        <v>2305</v>
      </c>
      <c r="G1247" s="255" t="s">
        <v>2288</v>
      </c>
      <c r="H1247" s="255" t="s">
        <v>48</v>
      </c>
      <c r="I1247" s="255" t="s">
        <v>49</v>
      </c>
      <c r="J1247" s="255" t="s">
        <v>2321</v>
      </c>
      <c r="K1247" s="255" t="s">
        <v>222</v>
      </c>
      <c r="L1247" s="255" t="s">
        <v>41</v>
      </c>
      <c r="M1247" s="257">
        <v>486</v>
      </c>
      <c r="N1247" s="256"/>
      <c r="O1247" s="256"/>
      <c r="P1247" s="256"/>
    </row>
    <row r="1248" spans="1:16" ht="25.5" x14ac:dyDescent="0.25">
      <c r="A1248" s="255" t="s">
        <v>2322</v>
      </c>
      <c r="B1248" s="255" t="s">
        <v>2317</v>
      </c>
      <c r="C1248" s="255" t="s">
        <v>33</v>
      </c>
      <c r="D1248" s="256">
        <v>3011</v>
      </c>
      <c r="E1248" s="255" t="s">
        <v>2324</v>
      </c>
      <c r="F1248" s="255" t="s">
        <v>2305</v>
      </c>
      <c r="G1248" s="255" t="s">
        <v>2288</v>
      </c>
      <c r="H1248" s="255" t="s">
        <v>48</v>
      </c>
      <c r="I1248" s="255" t="s">
        <v>49</v>
      </c>
      <c r="J1248" s="255" t="s">
        <v>2321</v>
      </c>
      <c r="K1248" s="255" t="s">
        <v>209</v>
      </c>
      <c r="L1248" s="255" t="s">
        <v>41</v>
      </c>
      <c r="M1248" s="257">
        <v>582</v>
      </c>
      <c r="N1248" s="256"/>
      <c r="O1248" s="256"/>
      <c r="P1248" s="256"/>
    </row>
    <row r="1249" spans="1:16" ht="25.5" x14ac:dyDescent="0.25">
      <c r="A1249" s="255" t="s">
        <v>2323</v>
      </c>
      <c r="B1249" s="255" t="s">
        <v>2319</v>
      </c>
      <c r="C1249" s="255" t="s">
        <v>33</v>
      </c>
      <c r="D1249" s="256">
        <v>3011</v>
      </c>
      <c r="E1249" s="255" t="s">
        <v>2324</v>
      </c>
      <c r="F1249" s="255" t="s">
        <v>2305</v>
      </c>
      <c r="G1249" s="255" t="s">
        <v>2288</v>
      </c>
      <c r="H1249" s="255" t="s">
        <v>48</v>
      </c>
      <c r="I1249" s="255" t="s">
        <v>49</v>
      </c>
      <c r="J1249" s="255" t="s">
        <v>2321</v>
      </c>
      <c r="K1249" s="255" t="s">
        <v>208</v>
      </c>
      <c r="L1249" s="255" t="s">
        <v>41</v>
      </c>
      <c r="M1249" s="257">
        <v>969</v>
      </c>
      <c r="N1249" s="256"/>
      <c r="O1249" s="256"/>
      <c r="P1249" s="256"/>
    </row>
    <row r="1250" spans="1:16" ht="13.5" x14ac:dyDescent="0.25">
      <c r="A1250" s="258" t="s">
        <v>2328</v>
      </c>
      <c r="B1250" s="258" t="s">
        <v>2329</v>
      </c>
      <c r="C1250" s="258" t="s">
        <v>255</v>
      </c>
      <c r="D1250" s="259">
        <v>4611</v>
      </c>
      <c r="E1250" s="241" t="s">
        <v>2418</v>
      </c>
      <c r="F1250" s="258" t="s">
        <v>250</v>
      </c>
      <c r="G1250" s="258" t="s">
        <v>250</v>
      </c>
      <c r="H1250" s="258" t="s">
        <v>48</v>
      </c>
      <c r="I1250" s="258" t="s">
        <v>49</v>
      </c>
      <c r="J1250" s="258" t="s">
        <v>67</v>
      </c>
      <c r="K1250" s="258" t="s">
        <v>208</v>
      </c>
      <c r="L1250" s="258" t="s">
        <v>43</v>
      </c>
      <c r="M1250" s="260">
        <v>1680</v>
      </c>
    </row>
    <row r="1251" spans="1:16" ht="13.5" x14ac:dyDescent="0.25">
      <c r="A1251" s="258" t="s">
        <v>2330</v>
      </c>
      <c r="B1251" s="258" t="s">
        <v>2331</v>
      </c>
      <c r="C1251" s="258" t="s">
        <v>255</v>
      </c>
      <c r="D1251" s="259">
        <v>4611</v>
      </c>
      <c r="E1251" s="241" t="s">
        <v>2418</v>
      </c>
      <c r="F1251" s="258" t="s">
        <v>250</v>
      </c>
      <c r="G1251" s="258" t="s">
        <v>250</v>
      </c>
      <c r="H1251" s="258" t="s">
        <v>48</v>
      </c>
      <c r="I1251" s="258" t="s">
        <v>49</v>
      </c>
      <c r="J1251" s="258" t="s">
        <v>67</v>
      </c>
      <c r="K1251" s="258" t="s">
        <v>209</v>
      </c>
      <c r="L1251" s="258" t="s">
        <v>41</v>
      </c>
      <c r="M1251" s="260">
        <v>630</v>
      </c>
    </row>
    <row r="1252" spans="1:16" ht="13.5" x14ac:dyDescent="0.25">
      <c r="A1252" s="258" t="s">
        <v>2332</v>
      </c>
      <c r="B1252" s="258" t="s">
        <v>2333</v>
      </c>
      <c r="C1252" s="258" t="s">
        <v>255</v>
      </c>
      <c r="D1252" s="259">
        <v>4611</v>
      </c>
      <c r="E1252" s="241" t="s">
        <v>2418</v>
      </c>
      <c r="F1252" s="258" t="s">
        <v>250</v>
      </c>
      <c r="G1252" s="258" t="s">
        <v>250</v>
      </c>
      <c r="H1252" s="258" t="s">
        <v>48</v>
      </c>
      <c r="I1252" s="258" t="s">
        <v>49</v>
      </c>
      <c r="J1252" s="258" t="s">
        <v>67</v>
      </c>
      <c r="K1252" s="258" t="s">
        <v>209</v>
      </c>
      <c r="L1252" s="258" t="s">
        <v>43</v>
      </c>
      <c r="M1252" s="260">
        <v>1125.5999999999999</v>
      </c>
    </row>
    <row r="1253" spans="1:16" ht="13.5" x14ac:dyDescent="0.25">
      <c r="A1253" s="258" t="s">
        <v>2334</v>
      </c>
      <c r="B1253" s="258" t="s">
        <v>2335</v>
      </c>
      <c r="C1253" s="258" t="s">
        <v>255</v>
      </c>
      <c r="D1253" s="259">
        <v>4611</v>
      </c>
      <c r="E1253" s="241" t="s">
        <v>2418</v>
      </c>
      <c r="F1253" s="258" t="s">
        <v>250</v>
      </c>
      <c r="G1253" s="258" t="s">
        <v>250</v>
      </c>
      <c r="H1253" s="258" t="s">
        <v>48</v>
      </c>
      <c r="I1253" s="258" t="s">
        <v>49</v>
      </c>
      <c r="J1253" s="258" t="s">
        <v>67</v>
      </c>
      <c r="K1253" s="258" t="s">
        <v>208</v>
      </c>
      <c r="L1253" s="258" t="s">
        <v>41</v>
      </c>
      <c r="M1253" s="260">
        <v>1050</v>
      </c>
    </row>
    <row r="1254" spans="1:16" ht="13.5" x14ac:dyDescent="0.25">
      <c r="A1254" s="258" t="s">
        <v>2336</v>
      </c>
      <c r="B1254" s="258" t="s">
        <v>2337</v>
      </c>
      <c r="C1254" s="258" t="s">
        <v>255</v>
      </c>
      <c r="D1254" s="259">
        <v>4611</v>
      </c>
      <c r="E1254" s="241" t="s">
        <v>2418</v>
      </c>
      <c r="F1254" s="258" t="s">
        <v>250</v>
      </c>
      <c r="G1254" s="258" t="s">
        <v>250</v>
      </c>
      <c r="H1254" s="258" t="s">
        <v>48</v>
      </c>
      <c r="I1254" s="258" t="s">
        <v>49</v>
      </c>
      <c r="J1254" s="258" t="s">
        <v>67</v>
      </c>
      <c r="K1254" s="258" t="s">
        <v>222</v>
      </c>
      <c r="L1254" s="258" t="s">
        <v>43</v>
      </c>
      <c r="M1254" s="260">
        <v>890.4</v>
      </c>
    </row>
    <row r="1255" spans="1:16" ht="13.5" x14ac:dyDescent="0.25">
      <c r="A1255" s="258" t="s">
        <v>2338</v>
      </c>
      <c r="B1255" s="258" t="s">
        <v>2339</v>
      </c>
      <c r="C1255" s="258" t="s">
        <v>255</v>
      </c>
      <c r="D1255" s="259">
        <v>4611</v>
      </c>
      <c r="E1255" s="241" t="s">
        <v>2418</v>
      </c>
      <c r="F1255" s="258" t="s">
        <v>250</v>
      </c>
      <c r="G1255" s="258" t="s">
        <v>250</v>
      </c>
      <c r="H1255" s="258" t="s">
        <v>48</v>
      </c>
      <c r="I1255" s="258" t="s">
        <v>49</v>
      </c>
      <c r="J1255" s="258" t="s">
        <v>67</v>
      </c>
      <c r="K1255" s="258" t="s">
        <v>210</v>
      </c>
      <c r="L1255" s="258" t="s">
        <v>41</v>
      </c>
      <c r="M1255" s="260">
        <v>210</v>
      </c>
    </row>
    <row r="1256" spans="1:16" ht="13.5" x14ac:dyDescent="0.25">
      <c r="A1256" s="258" t="s">
        <v>2340</v>
      </c>
      <c r="B1256" s="258" t="s">
        <v>2341</v>
      </c>
      <c r="C1256" s="258" t="s">
        <v>255</v>
      </c>
      <c r="D1256" s="259">
        <v>4611</v>
      </c>
      <c r="E1256" s="241" t="s">
        <v>2418</v>
      </c>
      <c r="F1256" s="258" t="s">
        <v>250</v>
      </c>
      <c r="G1256" s="258" t="s">
        <v>250</v>
      </c>
      <c r="H1256" s="258" t="s">
        <v>48</v>
      </c>
      <c r="I1256" s="258" t="s">
        <v>49</v>
      </c>
      <c r="J1256" s="258" t="s">
        <v>67</v>
      </c>
      <c r="K1256" s="258" t="s">
        <v>210</v>
      </c>
      <c r="L1256" s="258" t="s">
        <v>43</v>
      </c>
      <c r="M1256" s="260">
        <v>352.8</v>
      </c>
    </row>
    <row r="1257" spans="1:16" ht="13.5" x14ac:dyDescent="0.25">
      <c r="A1257" s="258" t="s">
        <v>2342</v>
      </c>
      <c r="B1257" s="258" t="s">
        <v>2343</v>
      </c>
      <c r="C1257" s="258" t="s">
        <v>255</v>
      </c>
      <c r="D1257" s="259">
        <v>4611</v>
      </c>
      <c r="E1257" s="241" t="s">
        <v>2418</v>
      </c>
      <c r="F1257" s="258" t="s">
        <v>250</v>
      </c>
      <c r="G1257" s="258" t="s">
        <v>250</v>
      </c>
      <c r="H1257" s="258" t="s">
        <v>48</v>
      </c>
      <c r="I1257" s="258" t="s">
        <v>49</v>
      </c>
      <c r="J1257" s="258" t="s">
        <v>67</v>
      </c>
      <c r="K1257" s="258" t="s">
        <v>15</v>
      </c>
      <c r="L1257" s="258" t="s">
        <v>41</v>
      </c>
      <c r="M1257" s="260">
        <v>147</v>
      </c>
    </row>
    <row r="1258" spans="1:16" ht="13.5" x14ac:dyDescent="0.25">
      <c r="A1258" s="258" t="s">
        <v>2344</v>
      </c>
      <c r="B1258" s="258" t="s">
        <v>2345</v>
      </c>
      <c r="C1258" s="258" t="s">
        <v>255</v>
      </c>
      <c r="D1258" s="259">
        <v>4611</v>
      </c>
      <c r="E1258" s="241" t="s">
        <v>2418</v>
      </c>
      <c r="F1258" s="258" t="s">
        <v>250</v>
      </c>
      <c r="G1258" s="258" t="s">
        <v>250</v>
      </c>
      <c r="H1258" s="258" t="s">
        <v>48</v>
      </c>
      <c r="I1258" s="258" t="s">
        <v>49</v>
      </c>
      <c r="J1258" s="258" t="s">
        <v>67</v>
      </c>
      <c r="K1258" s="258" t="s">
        <v>15</v>
      </c>
      <c r="L1258" s="258" t="s">
        <v>43</v>
      </c>
      <c r="M1258" s="260">
        <v>247</v>
      </c>
    </row>
    <row r="1259" spans="1:16" ht="13.5" x14ac:dyDescent="0.25">
      <c r="A1259" s="258" t="s">
        <v>2346</v>
      </c>
      <c r="B1259" s="258" t="s">
        <v>2347</v>
      </c>
      <c r="C1259" s="258" t="s">
        <v>255</v>
      </c>
      <c r="D1259" s="259">
        <v>4611</v>
      </c>
      <c r="E1259" s="241" t="s">
        <v>2418</v>
      </c>
      <c r="F1259" s="258" t="s">
        <v>250</v>
      </c>
      <c r="G1259" s="258" t="s">
        <v>250</v>
      </c>
      <c r="H1259" s="258" t="s">
        <v>48</v>
      </c>
      <c r="I1259" s="258" t="s">
        <v>49</v>
      </c>
      <c r="J1259" s="258" t="s">
        <v>67</v>
      </c>
      <c r="K1259" s="258" t="s">
        <v>222</v>
      </c>
      <c r="L1259" s="258" t="s">
        <v>41</v>
      </c>
      <c r="M1259" s="260">
        <v>525</v>
      </c>
    </row>
    <row r="1260" spans="1:16" ht="13.5" x14ac:dyDescent="0.25">
      <c r="A1260" s="258" t="s">
        <v>2348</v>
      </c>
      <c r="B1260" s="258" t="s">
        <v>2329</v>
      </c>
      <c r="C1260" s="258" t="s">
        <v>255</v>
      </c>
      <c r="D1260" s="259">
        <v>4611</v>
      </c>
      <c r="E1260" s="241" t="s">
        <v>2418</v>
      </c>
      <c r="F1260" s="258" t="s">
        <v>250</v>
      </c>
      <c r="G1260" s="258" t="s">
        <v>250</v>
      </c>
      <c r="H1260" s="258" t="s">
        <v>48</v>
      </c>
      <c r="I1260" s="258" t="s">
        <v>227</v>
      </c>
      <c r="J1260" s="258" t="s">
        <v>69</v>
      </c>
      <c r="K1260" s="258" t="s">
        <v>208</v>
      </c>
      <c r="L1260" s="258" t="s">
        <v>43</v>
      </c>
      <c r="M1260" s="260">
        <v>1561</v>
      </c>
    </row>
    <row r="1261" spans="1:16" ht="13.5" x14ac:dyDescent="0.25">
      <c r="A1261" s="258" t="s">
        <v>2349</v>
      </c>
      <c r="B1261" s="258" t="s">
        <v>2331</v>
      </c>
      <c r="C1261" s="258" t="s">
        <v>255</v>
      </c>
      <c r="D1261" s="259">
        <v>4611</v>
      </c>
      <c r="E1261" s="241" t="s">
        <v>2418</v>
      </c>
      <c r="F1261" s="258" t="s">
        <v>250</v>
      </c>
      <c r="G1261" s="258" t="s">
        <v>250</v>
      </c>
      <c r="H1261" s="258" t="s">
        <v>48</v>
      </c>
      <c r="I1261" s="258" t="s">
        <v>227</v>
      </c>
      <c r="J1261" s="258" t="s">
        <v>69</v>
      </c>
      <c r="K1261" s="258" t="s">
        <v>209</v>
      </c>
      <c r="L1261" s="258" t="s">
        <v>41</v>
      </c>
      <c r="M1261" s="260">
        <v>585.4</v>
      </c>
    </row>
    <row r="1262" spans="1:16" ht="13.5" x14ac:dyDescent="0.25">
      <c r="A1262" s="258" t="s">
        <v>2350</v>
      </c>
      <c r="B1262" s="258" t="s">
        <v>2333</v>
      </c>
      <c r="C1262" s="258" t="s">
        <v>255</v>
      </c>
      <c r="D1262" s="259">
        <v>4611</v>
      </c>
      <c r="E1262" s="241" t="s">
        <v>2418</v>
      </c>
      <c r="F1262" s="258" t="s">
        <v>250</v>
      </c>
      <c r="G1262" s="258" t="s">
        <v>250</v>
      </c>
      <c r="H1262" s="258" t="s">
        <v>48</v>
      </c>
      <c r="I1262" s="258" t="s">
        <v>227</v>
      </c>
      <c r="J1262" s="258" t="s">
        <v>69</v>
      </c>
      <c r="K1262" s="258" t="s">
        <v>209</v>
      </c>
      <c r="L1262" s="258" t="s">
        <v>43</v>
      </c>
      <c r="M1262" s="260">
        <v>1045.9000000000001</v>
      </c>
    </row>
    <row r="1263" spans="1:16" ht="13.5" x14ac:dyDescent="0.25">
      <c r="A1263" s="258" t="s">
        <v>2351</v>
      </c>
      <c r="B1263" s="258" t="s">
        <v>2335</v>
      </c>
      <c r="C1263" s="258" t="s">
        <v>255</v>
      </c>
      <c r="D1263" s="259">
        <v>4611</v>
      </c>
      <c r="E1263" s="241" t="s">
        <v>2418</v>
      </c>
      <c r="F1263" s="258" t="s">
        <v>250</v>
      </c>
      <c r="G1263" s="258" t="s">
        <v>250</v>
      </c>
      <c r="H1263" s="258" t="s">
        <v>48</v>
      </c>
      <c r="I1263" s="258" t="s">
        <v>227</v>
      </c>
      <c r="J1263" s="258" t="s">
        <v>69</v>
      </c>
      <c r="K1263" s="258" t="s">
        <v>208</v>
      </c>
      <c r="L1263" s="258" t="s">
        <v>41</v>
      </c>
      <c r="M1263" s="260">
        <v>975.6</v>
      </c>
    </row>
    <row r="1264" spans="1:16" ht="13.5" x14ac:dyDescent="0.25">
      <c r="A1264" s="258" t="s">
        <v>2352</v>
      </c>
      <c r="B1264" s="258" t="s">
        <v>2337</v>
      </c>
      <c r="C1264" s="258" t="s">
        <v>255</v>
      </c>
      <c r="D1264" s="259">
        <v>4611</v>
      </c>
      <c r="E1264" s="241" t="s">
        <v>2418</v>
      </c>
      <c r="F1264" s="258" t="s">
        <v>250</v>
      </c>
      <c r="G1264" s="258" t="s">
        <v>250</v>
      </c>
      <c r="H1264" s="258" t="s">
        <v>48</v>
      </c>
      <c r="I1264" s="258" t="s">
        <v>227</v>
      </c>
      <c r="J1264" s="258" t="s">
        <v>69</v>
      </c>
      <c r="K1264" s="258" t="s">
        <v>222</v>
      </c>
      <c r="L1264" s="258" t="s">
        <v>43</v>
      </c>
      <c r="M1264" s="260">
        <v>827.3</v>
      </c>
    </row>
    <row r="1265" spans="1:13" ht="13.5" x14ac:dyDescent="0.25">
      <c r="A1265" s="258" t="s">
        <v>2353</v>
      </c>
      <c r="B1265" s="258" t="s">
        <v>2339</v>
      </c>
      <c r="C1265" s="258" t="s">
        <v>255</v>
      </c>
      <c r="D1265" s="259">
        <v>4611</v>
      </c>
      <c r="E1265" s="241" t="s">
        <v>2418</v>
      </c>
      <c r="F1265" s="258" t="s">
        <v>250</v>
      </c>
      <c r="G1265" s="258" t="s">
        <v>250</v>
      </c>
      <c r="H1265" s="258" t="s">
        <v>48</v>
      </c>
      <c r="I1265" s="258" t="s">
        <v>227</v>
      </c>
      <c r="J1265" s="258" t="s">
        <v>69</v>
      </c>
      <c r="K1265" s="258" t="s">
        <v>210</v>
      </c>
      <c r="L1265" s="258" t="s">
        <v>41</v>
      </c>
      <c r="M1265" s="260">
        <v>195.1</v>
      </c>
    </row>
    <row r="1266" spans="1:13" ht="13.5" x14ac:dyDescent="0.25">
      <c r="A1266" s="258" t="s">
        <v>2354</v>
      </c>
      <c r="B1266" s="258" t="s">
        <v>2341</v>
      </c>
      <c r="C1266" s="258" t="s">
        <v>255</v>
      </c>
      <c r="D1266" s="259">
        <v>4611</v>
      </c>
      <c r="E1266" s="241" t="s">
        <v>2418</v>
      </c>
      <c r="F1266" s="258" t="s">
        <v>250</v>
      </c>
      <c r="G1266" s="258" t="s">
        <v>250</v>
      </c>
      <c r="H1266" s="258" t="s">
        <v>48</v>
      </c>
      <c r="I1266" s="258" t="s">
        <v>227</v>
      </c>
      <c r="J1266" s="258" t="s">
        <v>69</v>
      </c>
      <c r="K1266" s="258" t="s">
        <v>210</v>
      </c>
      <c r="L1266" s="258" t="s">
        <v>43</v>
      </c>
      <c r="M1266" s="260">
        <v>327.8</v>
      </c>
    </row>
    <row r="1267" spans="1:13" ht="13.5" x14ac:dyDescent="0.25">
      <c r="A1267" s="258" t="s">
        <v>2355</v>
      </c>
      <c r="B1267" s="258" t="s">
        <v>2343</v>
      </c>
      <c r="C1267" s="258" t="s">
        <v>255</v>
      </c>
      <c r="D1267" s="259">
        <v>4611</v>
      </c>
      <c r="E1267" s="241" t="s">
        <v>2418</v>
      </c>
      <c r="F1267" s="258" t="s">
        <v>250</v>
      </c>
      <c r="G1267" s="258" t="s">
        <v>250</v>
      </c>
      <c r="H1267" s="258" t="s">
        <v>48</v>
      </c>
      <c r="I1267" s="258" t="s">
        <v>227</v>
      </c>
      <c r="J1267" s="258" t="s">
        <v>69</v>
      </c>
      <c r="K1267" s="258" t="s">
        <v>15</v>
      </c>
      <c r="L1267" s="258" t="s">
        <v>41</v>
      </c>
      <c r="M1267" s="260">
        <v>136.6</v>
      </c>
    </row>
    <row r="1268" spans="1:13" ht="13.5" x14ac:dyDescent="0.25">
      <c r="A1268" s="258" t="s">
        <v>2356</v>
      </c>
      <c r="B1268" s="258" t="s">
        <v>2345</v>
      </c>
      <c r="C1268" s="258" t="s">
        <v>255</v>
      </c>
      <c r="D1268" s="259">
        <v>4611</v>
      </c>
      <c r="E1268" s="241" t="s">
        <v>2418</v>
      </c>
      <c r="F1268" s="258" t="s">
        <v>250</v>
      </c>
      <c r="G1268" s="258" t="s">
        <v>250</v>
      </c>
      <c r="H1268" s="258" t="s">
        <v>48</v>
      </c>
      <c r="I1268" s="258" t="s">
        <v>227</v>
      </c>
      <c r="J1268" s="258" t="s">
        <v>69</v>
      </c>
      <c r="K1268" s="258" t="s">
        <v>15</v>
      </c>
      <c r="L1268" s="258" t="s">
        <v>43</v>
      </c>
      <c r="M1268" s="260">
        <v>229.5</v>
      </c>
    </row>
    <row r="1269" spans="1:13" ht="13.5" x14ac:dyDescent="0.25">
      <c r="A1269" s="258" t="s">
        <v>2357</v>
      </c>
      <c r="B1269" s="258" t="s">
        <v>2347</v>
      </c>
      <c r="C1269" s="258" t="s">
        <v>255</v>
      </c>
      <c r="D1269" s="259">
        <v>4611</v>
      </c>
      <c r="E1269" s="241" t="s">
        <v>2418</v>
      </c>
      <c r="F1269" s="258" t="s">
        <v>250</v>
      </c>
      <c r="G1269" s="258" t="s">
        <v>250</v>
      </c>
      <c r="H1269" s="258" t="s">
        <v>48</v>
      </c>
      <c r="I1269" s="258" t="s">
        <v>227</v>
      </c>
      <c r="J1269" s="258" t="s">
        <v>69</v>
      </c>
      <c r="K1269" s="258" t="s">
        <v>222</v>
      </c>
      <c r="L1269" s="258" t="s">
        <v>41</v>
      </c>
      <c r="M1269" s="260">
        <v>487.8</v>
      </c>
    </row>
    <row r="1270" spans="1:13" ht="13.5" x14ac:dyDescent="0.25">
      <c r="A1270" s="258" t="s">
        <v>2358</v>
      </c>
      <c r="B1270" s="258" t="s">
        <v>2329</v>
      </c>
      <c r="C1270" s="258" t="s">
        <v>255</v>
      </c>
      <c r="D1270" s="259">
        <v>4611</v>
      </c>
      <c r="E1270" s="241" t="s">
        <v>2418</v>
      </c>
      <c r="F1270" s="258" t="s">
        <v>250</v>
      </c>
      <c r="G1270" s="258" t="s">
        <v>250</v>
      </c>
      <c r="H1270" s="258" t="s">
        <v>48</v>
      </c>
      <c r="I1270" s="258" t="s">
        <v>51</v>
      </c>
      <c r="J1270" s="258" t="s">
        <v>184</v>
      </c>
      <c r="K1270" s="258" t="s">
        <v>208</v>
      </c>
      <c r="L1270" s="258" t="s">
        <v>43</v>
      </c>
      <c r="M1270" s="260">
        <v>1450.4</v>
      </c>
    </row>
    <row r="1271" spans="1:13" ht="13.5" x14ac:dyDescent="0.25">
      <c r="A1271" s="258" t="s">
        <v>2359</v>
      </c>
      <c r="B1271" s="258" t="s">
        <v>2331</v>
      </c>
      <c r="C1271" s="258" t="s">
        <v>255</v>
      </c>
      <c r="D1271" s="259">
        <v>4611</v>
      </c>
      <c r="E1271" s="241" t="s">
        <v>2418</v>
      </c>
      <c r="F1271" s="258" t="s">
        <v>250</v>
      </c>
      <c r="G1271" s="258" t="s">
        <v>250</v>
      </c>
      <c r="H1271" s="258" t="s">
        <v>48</v>
      </c>
      <c r="I1271" s="258" t="s">
        <v>51</v>
      </c>
      <c r="J1271" s="258" t="s">
        <v>184</v>
      </c>
      <c r="K1271" s="258" t="s">
        <v>209</v>
      </c>
      <c r="L1271" s="258" t="s">
        <v>41</v>
      </c>
      <c r="M1271" s="260">
        <v>543.9</v>
      </c>
    </row>
    <row r="1272" spans="1:13" ht="13.5" x14ac:dyDescent="0.25">
      <c r="A1272" s="258" t="s">
        <v>2360</v>
      </c>
      <c r="B1272" s="258" t="s">
        <v>2333</v>
      </c>
      <c r="C1272" s="258" t="s">
        <v>255</v>
      </c>
      <c r="D1272" s="259">
        <v>4611</v>
      </c>
      <c r="E1272" s="241" t="s">
        <v>2418</v>
      </c>
      <c r="F1272" s="258" t="s">
        <v>250</v>
      </c>
      <c r="G1272" s="258" t="s">
        <v>250</v>
      </c>
      <c r="H1272" s="258" t="s">
        <v>48</v>
      </c>
      <c r="I1272" s="258" t="s">
        <v>51</v>
      </c>
      <c r="J1272" s="258" t="s">
        <v>184</v>
      </c>
      <c r="K1272" s="258" t="s">
        <v>209</v>
      </c>
      <c r="L1272" s="258" t="s">
        <v>43</v>
      </c>
      <c r="M1272" s="260">
        <v>971.8</v>
      </c>
    </row>
    <row r="1273" spans="1:13" ht="13.5" x14ac:dyDescent="0.25">
      <c r="A1273" s="258" t="s">
        <v>2361</v>
      </c>
      <c r="B1273" s="258" t="s">
        <v>2335</v>
      </c>
      <c r="C1273" s="258" t="s">
        <v>255</v>
      </c>
      <c r="D1273" s="259">
        <v>4611</v>
      </c>
      <c r="E1273" s="241" t="s">
        <v>2418</v>
      </c>
      <c r="F1273" s="258" t="s">
        <v>250</v>
      </c>
      <c r="G1273" s="258" t="s">
        <v>250</v>
      </c>
      <c r="H1273" s="258" t="s">
        <v>48</v>
      </c>
      <c r="I1273" s="258" t="s">
        <v>51</v>
      </c>
      <c r="J1273" s="258" t="s">
        <v>184</v>
      </c>
      <c r="K1273" s="258" t="s">
        <v>208</v>
      </c>
      <c r="L1273" s="258" t="s">
        <v>41</v>
      </c>
      <c r="M1273" s="260">
        <v>906.5</v>
      </c>
    </row>
    <row r="1274" spans="1:13" ht="13.5" x14ac:dyDescent="0.25">
      <c r="A1274" s="258" t="s">
        <v>2362</v>
      </c>
      <c r="B1274" s="258" t="s">
        <v>2337</v>
      </c>
      <c r="C1274" s="258" t="s">
        <v>255</v>
      </c>
      <c r="D1274" s="259">
        <v>4611</v>
      </c>
      <c r="E1274" s="241" t="s">
        <v>2418</v>
      </c>
      <c r="F1274" s="258" t="s">
        <v>250</v>
      </c>
      <c r="G1274" s="258" t="s">
        <v>250</v>
      </c>
      <c r="H1274" s="258" t="s">
        <v>48</v>
      </c>
      <c r="I1274" s="258" t="s">
        <v>51</v>
      </c>
      <c r="J1274" s="258" t="s">
        <v>184</v>
      </c>
      <c r="K1274" s="258" t="s">
        <v>222</v>
      </c>
      <c r="L1274" s="258" t="s">
        <v>43</v>
      </c>
      <c r="M1274" s="260">
        <v>768.7</v>
      </c>
    </row>
    <row r="1275" spans="1:13" ht="13.5" x14ac:dyDescent="0.25">
      <c r="A1275" s="258" t="s">
        <v>2363</v>
      </c>
      <c r="B1275" s="258" t="s">
        <v>2339</v>
      </c>
      <c r="C1275" s="258" t="s">
        <v>255</v>
      </c>
      <c r="D1275" s="259">
        <v>4611</v>
      </c>
      <c r="E1275" s="241" t="s">
        <v>2418</v>
      </c>
      <c r="F1275" s="258" t="s">
        <v>250</v>
      </c>
      <c r="G1275" s="258" t="s">
        <v>250</v>
      </c>
      <c r="H1275" s="258" t="s">
        <v>48</v>
      </c>
      <c r="I1275" s="258" t="s">
        <v>51</v>
      </c>
      <c r="J1275" s="258" t="s">
        <v>184</v>
      </c>
      <c r="K1275" s="258" t="s">
        <v>210</v>
      </c>
      <c r="L1275" s="258" t="s">
        <v>41</v>
      </c>
      <c r="M1275" s="260">
        <v>181.3</v>
      </c>
    </row>
    <row r="1276" spans="1:13" ht="13.5" x14ac:dyDescent="0.25">
      <c r="A1276" s="258" t="s">
        <v>2364</v>
      </c>
      <c r="B1276" s="258" t="s">
        <v>2341</v>
      </c>
      <c r="C1276" s="258" t="s">
        <v>255</v>
      </c>
      <c r="D1276" s="259">
        <v>4611</v>
      </c>
      <c r="E1276" s="241" t="s">
        <v>2418</v>
      </c>
      <c r="F1276" s="258" t="s">
        <v>250</v>
      </c>
      <c r="G1276" s="258" t="s">
        <v>250</v>
      </c>
      <c r="H1276" s="258" t="s">
        <v>48</v>
      </c>
      <c r="I1276" s="258" t="s">
        <v>51</v>
      </c>
      <c r="J1276" s="258" t="s">
        <v>184</v>
      </c>
      <c r="K1276" s="258" t="s">
        <v>210</v>
      </c>
      <c r="L1276" s="258" t="s">
        <v>43</v>
      </c>
      <c r="M1276" s="260">
        <v>304.60000000000002</v>
      </c>
    </row>
    <row r="1277" spans="1:13" ht="13.5" x14ac:dyDescent="0.25">
      <c r="A1277" s="258" t="s">
        <v>2365</v>
      </c>
      <c r="B1277" s="258" t="s">
        <v>2343</v>
      </c>
      <c r="C1277" s="258" t="s">
        <v>255</v>
      </c>
      <c r="D1277" s="259">
        <v>4611</v>
      </c>
      <c r="E1277" s="241" t="s">
        <v>2418</v>
      </c>
      <c r="F1277" s="258" t="s">
        <v>250</v>
      </c>
      <c r="G1277" s="258" t="s">
        <v>250</v>
      </c>
      <c r="H1277" s="258" t="s">
        <v>48</v>
      </c>
      <c r="I1277" s="258" t="s">
        <v>51</v>
      </c>
      <c r="J1277" s="258" t="s">
        <v>184</v>
      </c>
      <c r="K1277" s="258" t="s">
        <v>15</v>
      </c>
      <c r="L1277" s="258" t="s">
        <v>41</v>
      </c>
      <c r="M1277" s="260">
        <v>126.9</v>
      </c>
    </row>
    <row r="1278" spans="1:13" ht="13.5" x14ac:dyDescent="0.25">
      <c r="A1278" s="258" t="s">
        <v>2366</v>
      </c>
      <c r="B1278" s="258" t="s">
        <v>2345</v>
      </c>
      <c r="C1278" s="258" t="s">
        <v>255</v>
      </c>
      <c r="D1278" s="259">
        <v>4611</v>
      </c>
      <c r="E1278" s="241" t="s">
        <v>2418</v>
      </c>
      <c r="F1278" s="258" t="s">
        <v>250</v>
      </c>
      <c r="G1278" s="258" t="s">
        <v>250</v>
      </c>
      <c r="H1278" s="258" t="s">
        <v>48</v>
      </c>
      <c r="I1278" s="258" t="s">
        <v>51</v>
      </c>
      <c r="J1278" s="258" t="s">
        <v>184</v>
      </c>
      <c r="K1278" s="258" t="s">
        <v>15</v>
      </c>
      <c r="L1278" s="258" t="s">
        <v>43</v>
      </c>
      <c r="M1278" s="260">
        <v>213.2</v>
      </c>
    </row>
    <row r="1279" spans="1:13" ht="13.5" x14ac:dyDescent="0.25">
      <c r="A1279" s="258" t="s">
        <v>2367</v>
      </c>
      <c r="B1279" s="258" t="s">
        <v>2347</v>
      </c>
      <c r="C1279" s="258" t="s">
        <v>255</v>
      </c>
      <c r="D1279" s="259">
        <v>4611</v>
      </c>
      <c r="E1279" s="241" t="s">
        <v>2418</v>
      </c>
      <c r="F1279" s="258" t="s">
        <v>250</v>
      </c>
      <c r="G1279" s="258" t="s">
        <v>250</v>
      </c>
      <c r="H1279" s="258" t="s">
        <v>48</v>
      </c>
      <c r="I1279" s="258" t="s">
        <v>51</v>
      </c>
      <c r="J1279" s="258" t="s">
        <v>184</v>
      </c>
      <c r="K1279" s="258" t="s">
        <v>222</v>
      </c>
      <c r="L1279" s="258" t="s">
        <v>41</v>
      </c>
      <c r="M1279" s="260">
        <v>453.2</v>
      </c>
    </row>
    <row r="1280" spans="1:13" ht="13.5" x14ac:dyDescent="0.25">
      <c r="A1280" s="258" t="s">
        <v>2368</v>
      </c>
      <c r="B1280" s="258" t="s">
        <v>2329</v>
      </c>
      <c r="C1280" s="258" t="s">
        <v>255</v>
      </c>
      <c r="D1280" s="259">
        <v>4611</v>
      </c>
      <c r="E1280" s="241" t="s">
        <v>2418</v>
      </c>
      <c r="F1280" s="258" t="s">
        <v>250</v>
      </c>
      <c r="G1280" s="258" t="s">
        <v>250</v>
      </c>
      <c r="H1280" s="258" t="s">
        <v>48</v>
      </c>
      <c r="I1280" s="258" t="s">
        <v>53</v>
      </c>
      <c r="J1280" s="258" t="s">
        <v>186</v>
      </c>
      <c r="K1280" s="258" t="s">
        <v>208</v>
      </c>
      <c r="L1280" s="258" t="s">
        <v>43</v>
      </c>
      <c r="M1280" s="260">
        <v>1342.6</v>
      </c>
    </row>
    <row r="1281" spans="1:13" ht="13.5" x14ac:dyDescent="0.25">
      <c r="A1281" s="258" t="s">
        <v>2369</v>
      </c>
      <c r="B1281" s="258" t="s">
        <v>2331</v>
      </c>
      <c r="C1281" s="258" t="s">
        <v>255</v>
      </c>
      <c r="D1281" s="259">
        <v>4611</v>
      </c>
      <c r="E1281" s="241" t="s">
        <v>2418</v>
      </c>
      <c r="F1281" s="258" t="s">
        <v>250</v>
      </c>
      <c r="G1281" s="258" t="s">
        <v>250</v>
      </c>
      <c r="H1281" s="258" t="s">
        <v>48</v>
      </c>
      <c r="I1281" s="258" t="s">
        <v>53</v>
      </c>
      <c r="J1281" s="258" t="s">
        <v>186</v>
      </c>
      <c r="K1281" s="258" t="s">
        <v>209</v>
      </c>
      <c r="L1281" s="258" t="s">
        <v>41</v>
      </c>
      <c r="M1281" s="260">
        <v>503.5</v>
      </c>
    </row>
    <row r="1282" spans="1:13" ht="13.5" x14ac:dyDescent="0.25">
      <c r="A1282" s="258" t="s">
        <v>2370</v>
      </c>
      <c r="B1282" s="258" t="s">
        <v>2333</v>
      </c>
      <c r="C1282" s="258" t="s">
        <v>255</v>
      </c>
      <c r="D1282" s="259">
        <v>4611</v>
      </c>
      <c r="E1282" s="241" t="s">
        <v>2418</v>
      </c>
      <c r="F1282" s="258" t="s">
        <v>250</v>
      </c>
      <c r="G1282" s="258" t="s">
        <v>250</v>
      </c>
      <c r="H1282" s="258" t="s">
        <v>48</v>
      </c>
      <c r="I1282" s="258" t="s">
        <v>53</v>
      </c>
      <c r="J1282" s="258" t="s">
        <v>186</v>
      </c>
      <c r="K1282" s="258" t="s">
        <v>209</v>
      </c>
      <c r="L1282" s="258" t="s">
        <v>43</v>
      </c>
      <c r="M1282" s="260">
        <v>899.5</v>
      </c>
    </row>
    <row r="1283" spans="1:13" ht="13.5" x14ac:dyDescent="0.25">
      <c r="A1283" s="258" t="s">
        <v>2371</v>
      </c>
      <c r="B1283" s="258" t="s">
        <v>2335</v>
      </c>
      <c r="C1283" s="258" t="s">
        <v>255</v>
      </c>
      <c r="D1283" s="259">
        <v>4611</v>
      </c>
      <c r="E1283" s="241" t="s">
        <v>2418</v>
      </c>
      <c r="F1283" s="258" t="s">
        <v>250</v>
      </c>
      <c r="G1283" s="258" t="s">
        <v>250</v>
      </c>
      <c r="H1283" s="258" t="s">
        <v>48</v>
      </c>
      <c r="I1283" s="258" t="s">
        <v>53</v>
      </c>
      <c r="J1283" s="258" t="s">
        <v>186</v>
      </c>
      <c r="K1283" s="258" t="s">
        <v>208</v>
      </c>
      <c r="L1283" s="258" t="s">
        <v>41</v>
      </c>
      <c r="M1283" s="260">
        <v>839.1</v>
      </c>
    </row>
    <row r="1284" spans="1:13" ht="13.5" x14ac:dyDescent="0.25">
      <c r="A1284" s="258" t="s">
        <v>2372</v>
      </c>
      <c r="B1284" s="258" t="s">
        <v>2337</v>
      </c>
      <c r="C1284" s="258" t="s">
        <v>255</v>
      </c>
      <c r="D1284" s="259">
        <v>4611</v>
      </c>
      <c r="E1284" s="241" t="s">
        <v>2418</v>
      </c>
      <c r="F1284" s="258" t="s">
        <v>250</v>
      </c>
      <c r="G1284" s="258" t="s">
        <v>250</v>
      </c>
      <c r="H1284" s="258" t="s">
        <v>48</v>
      </c>
      <c r="I1284" s="258" t="s">
        <v>53</v>
      </c>
      <c r="J1284" s="258" t="s">
        <v>186</v>
      </c>
      <c r="K1284" s="258" t="s">
        <v>222</v>
      </c>
      <c r="L1284" s="258" t="s">
        <v>43</v>
      </c>
      <c r="M1284" s="260">
        <v>711.6</v>
      </c>
    </row>
    <row r="1285" spans="1:13" ht="13.5" x14ac:dyDescent="0.25">
      <c r="A1285" s="258" t="s">
        <v>2373</v>
      </c>
      <c r="B1285" s="258" t="s">
        <v>2339</v>
      </c>
      <c r="C1285" s="258" t="s">
        <v>255</v>
      </c>
      <c r="D1285" s="259">
        <v>4611</v>
      </c>
      <c r="E1285" s="241" t="s">
        <v>2418</v>
      </c>
      <c r="F1285" s="258" t="s">
        <v>250</v>
      </c>
      <c r="G1285" s="258" t="s">
        <v>250</v>
      </c>
      <c r="H1285" s="258" t="s">
        <v>48</v>
      </c>
      <c r="I1285" s="258" t="s">
        <v>53</v>
      </c>
      <c r="J1285" s="258" t="s">
        <v>186</v>
      </c>
      <c r="K1285" s="258" t="s">
        <v>210</v>
      </c>
      <c r="L1285" s="258" t="s">
        <v>41</v>
      </c>
      <c r="M1285" s="260">
        <v>167.8</v>
      </c>
    </row>
    <row r="1286" spans="1:13" ht="13.5" x14ac:dyDescent="0.25">
      <c r="A1286" s="258" t="s">
        <v>2374</v>
      </c>
      <c r="B1286" s="258" t="s">
        <v>2341</v>
      </c>
      <c r="C1286" s="258" t="s">
        <v>255</v>
      </c>
      <c r="D1286" s="259">
        <v>4611</v>
      </c>
      <c r="E1286" s="241" t="s">
        <v>2418</v>
      </c>
      <c r="F1286" s="258" t="s">
        <v>250</v>
      </c>
      <c r="G1286" s="258" t="s">
        <v>250</v>
      </c>
      <c r="H1286" s="258" t="s">
        <v>48</v>
      </c>
      <c r="I1286" s="258" t="s">
        <v>53</v>
      </c>
      <c r="J1286" s="258" t="s">
        <v>186</v>
      </c>
      <c r="K1286" s="258" t="s">
        <v>210</v>
      </c>
      <c r="L1286" s="258" t="s">
        <v>43</v>
      </c>
      <c r="M1286" s="260">
        <v>281.89999999999998</v>
      </c>
    </row>
    <row r="1287" spans="1:13" ht="13.5" x14ac:dyDescent="0.25">
      <c r="A1287" s="258" t="s">
        <v>2375</v>
      </c>
      <c r="B1287" s="258" t="s">
        <v>2343</v>
      </c>
      <c r="C1287" s="258" t="s">
        <v>255</v>
      </c>
      <c r="D1287" s="259">
        <v>4611</v>
      </c>
      <c r="E1287" s="241" t="s">
        <v>2418</v>
      </c>
      <c r="F1287" s="258" t="s">
        <v>250</v>
      </c>
      <c r="G1287" s="258" t="s">
        <v>250</v>
      </c>
      <c r="H1287" s="258" t="s">
        <v>48</v>
      </c>
      <c r="I1287" s="258" t="s">
        <v>53</v>
      </c>
      <c r="J1287" s="258" t="s">
        <v>186</v>
      </c>
      <c r="K1287" s="258" t="s">
        <v>15</v>
      </c>
      <c r="L1287" s="258" t="s">
        <v>41</v>
      </c>
      <c r="M1287" s="260">
        <v>117.5</v>
      </c>
    </row>
    <row r="1288" spans="1:13" ht="13.5" x14ac:dyDescent="0.25">
      <c r="A1288" s="258" t="s">
        <v>2376</v>
      </c>
      <c r="B1288" s="258" t="s">
        <v>2345</v>
      </c>
      <c r="C1288" s="258" t="s">
        <v>255</v>
      </c>
      <c r="D1288" s="259">
        <v>4611</v>
      </c>
      <c r="E1288" s="241" t="s">
        <v>2418</v>
      </c>
      <c r="F1288" s="258" t="s">
        <v>250</v>
      </c>
      <c r="G1288" s="258" t="s">
        <v>250</v>
      </c>
      <c r="H1288" s="258" t="s">
        <v>48</v>
      </c>
      <c r="I1288" s="258" t="s">
        <v>53</v>
      </c>
      <c r="J1288" s="258" t="s">
        <v>186</v>
      </c>
      <c r="K1288" s="258" t="s">
        <v>15</v>
      </c>
      <c r="L1288" s="258" t="s">
        <v>43</v>
      </c>
      <c r="M1288" s="260">
        <v>197.4</v>
      </c>
    </row>
    <row r="1289" spans="1:13" ht="13.5" x14ac:dyDescent="0.25">
      <c r="A1289" s="258" t="s">
        <v>2377</v>
      </c>
      <c r="B1289" s="258" t="s">
        <v>2347</v>
      </c>
      <c r="C1289" s="258" t="s">
        <v>255</v>
      </c>
      <c r="D1289" s="259">
        <v>4611</v>
      </c>
      <c r="E1289" s="241" t="s">
        <v>2418</v>
      </c>
      <c r="F1289" s="258" t="s">
        <v>250</v>
      </c>
      <c r="G1289" s="258" t="s">
        <v>250</v>
      </c>
      <c r="H1289" s="258" t="s">
        <v>48</v>
      </c>
      <c r="I1289" s="258" t="s">
        <v>53</v>
      </c>
      <c r="J1289" s="258" t="s">
        <v>186</v>
      </c>
      <c r="K1289" s="258" t="s">
        <v>222</v>
      </c>
      <c r="L1289" s="258" t="s">
        <v>41</v>
      </c>
      <c r="M1289" s="260">
        <v>419.6</v>
      </c>
    </row>
    <row r="1290" spans="1:13" ht="13.5" x14ac:dyDescent="0.25">
      <c r="A1290" s="258" t="s">
        <v>2378</v>
      </c>
      <c r="B1290" s="258" t="s">
        <v>2329</v>
      </c>
      <c r="C1290" s="258" t="s">
        <v>255</v>
      </c>
      <c r="D1290" s="259">
        <v>4611</v>
      </c>
      <c r="E1290" s="241" t="s">
        <v>2418</v>
      </c>
      <c r="F1290" s="258" t="s">
        <v>250</v>
      </c>
      <c r="G1290" s="258" t="s">
        <v>250</v>
      </c>
      <c r="H1290" s="258" t="s">
        <v>48</v>
      </c>
      <c r="I1290" s="258" t="s">
        <v>229</v>
      </c>
      <c r="J1290" s="258" t="s">
        <v>188</v>
      </c>
      <c r="K1290" s="258" t="s">
        <v>208</v>
      </c>
      <c r="L1290" s="258" t="s">
        <v>43</v>
      </c>
      <c r="M1290" s="260">
        <v>1234.4000000000001</v>
      </c>
    </row>
    <row r="1291" spans="1:13" ht="13.5" x14ac:dyDescent="0.25">
      <c r="A1291" s="258" t="s">
        <v>2379</v>
      </c>
      <c r="B1291" s="258" t="s">
        <v>2331</v>
      </c>
      <c r="C1291" s="258" t="s">
        <v>255</v>
      </c>
      <c r="D1291" s="259">
        <v>4611</v>
      </c>
      <c r="E1291" s="241" t="s">
        <v>2418</v>
      </c>
      <c r="F1291" s="258" t="s">
        <v>250</v>
      </c>
      <c r="G1291" s="258" t="s">
        <v>250</v>
      </c>
      <c r="H1291" s="258" t="s">
        <v>48</v>
      </c>
      <c r="I1291" s="258" t="s">
        <v>229</v>
      </c>
      <c r="J1291" s="258" t="s">
        <v>188</v>
      </c>
      <c r="K1291" s="258" t="s">
        <v>209</v>
      </c>
      <c r="L1291" s="258" t="s">
        <v>41</v>
      </c>
      <c r="M1291" s="260">
        <v>462.9</v>
      </c>
    </row>
    <row r="1292" spans="1:13" ht="13.5" x14ac:dyDescent="0.25">
      <c r="A1292" s="258" t="s">
        <v>2380</v>
      </c>
      <c r="B1292" s="258" t="s">
        <v>2333</v>
      </c>
      <c r="C1292" s="258" t="s">
        <v>255</v>
      </c>
      <c r="D1292" s="259">
        <v>4611</v>
      </c>
      <c r="E1292" s="241" t="s">
        <v>2418</v>
      </c>
      <c r="F1292" s="258" t="s">
        <v>250</v>
      </c>
      <c r="G1292" s="258" t="s">
        <v>250</v>
      </c>
      <c r="H1292" s="258" t="s">
        <v>48</v>
      </c>
      <c r="I1292" s="258" t="s">
        <v>229</v>
      </c>
      <c r="J1292" s="258" t="s">
        <v>188</v>
      </c>
      <c r="K1292" s="258" t="s">
        <v>209</v>
      </c>
      <c r="L1292" s="258" t="s">
        <v>43</v>
      </c>
      <c r="M1292" s="260">
        <v>827</v>
      </c>
    </row>
    <row r="1293" spans="1:13" ht="13.5" x14ac:dyDescent="0.25">
      <c r="A1293" s="258" t="s">
        <v>2381</v>
      </c>
      <c r="B1293" s="258" t="s">
        <v>2335</v>
      </c>
      <c r="C1293" s="258" t="s">
        <v>255</v>
      </c>
      <c r="D1293" s="259">
        <v>4611</v>
      </c>
      <c r="E1293" s="241" t="s">
        <v>2418</v>
      </c>
      <c r="F1293" s="258" t="s">
        <v>250</v>
      </c>
      <c r="G1293" s="258" t="s">
        <v>250</v>
      </c>
      <c r="H1293" s="258" t="s">
        <v>48</v>
      </c>
      <c r="I1293" s="258" t="s">
        <v>229</v>
      </c>
      <c r="J1293" s="258" t="s">
        <v>188</v>
      </c>
      <c r="K1293" s="258" t="s">
        <v>208</v>
      </c>
      <c r="L1293" s="258" t="s">
        <v>41</v>
      </c>
      <c r="M1293" s="260">
        <v>771.5</v>
      </c>
    </row>
    <row r="1294" spans="1:13" ht="13.5" x14ac:dyDescent="0.25">
      <c r="A1294" s="258" t="s">
        <v>2382</v>
      </c>
      <c r="B1294" s="258" t="s">
        <v>2337</v>
      </c>
      <c r="C1294" s="258" t="s">
        <v>255</v>
      </c>
      <c r="D1294" s="259">
        <v>4611</v>
      </c>
      <c r="E1294" s="241" t="s">
        <v>2418</v>
      </c>
      <c r="F1294" s="258" t="s">
        <v>250</v>
      </c>
      <c r="G1294" s="258" t="s">
        <v>250</v>
      </c>
      <c r="H1294" s="258" t="s">
        <v>48</v>
      </c>
      <c r="I1294" s="258" t="s">
        <v>229</v>
      </c>
      <c r="J1294" s="258" t="s">
        <v>188</v>
      </c>
      <c r="K1294" s="258" t="s">
        <v>222</v>
      </c>
      <c r="L1294" s="258" t="s">
        <v>43</v>
      </c>
      <c r="M1294" s="260">
        <v>654.20000000000005</v>
      </c>
    </row>
    <row r="1295" spans="1:13" ht="13.5" x14ac:dyDescent="0.25">
      <c r="A1295" s="258" t="s">
        <v>2383</v>
      </c>
      <c r="B1295" s="258" t="s">
        <v>2339</v>
      </c>
      <c r="C1295" s="258" t="s">
        <v>255</v>
      </c>
      <c r="D1295" s="259">
        <v>4611</v>
      </c>
      <c r="E1295" s="241" t="s">
        <v>2418</v>
      </c>
      <c r="F1295" s="258" t="s">
        <v>250</v>
      </c>
      <c r="G1295" s="258" t="s">
        <v>250</v>
      </c>
      <c r="H1295" s="258" t="s">
        <v>48</v>
      </c>
      <c r="I1295" s="258" t="s">
        <v>229</v>
      </c>
      <c r="J1295" s="258" t="s">
        <v>188</v>
      </c>
      <c r="K1295" s="258" t="s">
        <v>210</v>
      </c>
      <c r="L1295" s="258" t="s">
        <v>41</v>
      </c>
      <c r="M1295" s="260">
        <v>154.30000000000001</v>
      </c>
    </row>
    <row r="1296" spans="1:13" ht="13.5" x14ac:dyDescent="0.25">
      <c r="A1296" s="258" t="s">
        <v>2384</v>
      </c>
      <c r="B1296" s="258" t="s">
        <v>2341</v>
      </c>
      <c r="C1296" s="258" t="s">
        <v>255</v>
      </c>
      <c r="D1296" s="259">
        <v>4611</v>
      </c>
      <c r="E1296" s="241" t="s">
        <v>2418</v>
      </c>
      <c r="F1296" s="258" t="s">
        <v>250</v>
      </c>
      <c r="G1296" s="258" t="s">
        <v>250</v>
      </c>
      <c r="H1296" s="258" t="s">
        <v>48</v>
      </c>
      <c r="I1296" s="258" t="s">
        <v>229</v>
      </c>
      <c r="J1296" s="258" t="s">
        <v>188</v>
      </c>
      <c r="K1296" s="258" t="s">
        <v>210</v>
      </c>
      <c r="L1296" s="258" t="s">
        <v>43</v>
      </c>
      <c r="M1296" s="260">
        <v>259.2</v>
      </c>
    </row>
    <row r="1297" spans="1:13" ht="13.5" x14ac:dyDescent="0.25">
      <c r="A1297" s="258" t="s">
        <v>2385</v>
      </c>
      <c r="B1297" s="258" t="s">
        <v>2343</v>
      </c>
      <c r="C1297" s="258" t="s">
        <v>255</v>
      </c>
      <c r="D1297" s="259">
        <v>4611</v>
      </c>
      <c r="E1297" s="241" t="s">
        <v>2418</v>
      </c>
      <c r="F1297" s="258" t="s">
        <v>250</v>
      </c>
      <c r="G1297" s="258" t="s">
        <v>250</v>
      </c>
      <c r="H1297" s="258" t="s">
        <v>48</v>
      </c>
      <c r="I1297" s="258" t="s">
        <v>229</v>
      </c>
      <c r="J1297" s="258" t="s">
        <v>188</v>
      </c>
      <c r="K1297" s="258" t="s">
        <v>15</v>
      </c>
      <c r="L1297" s="258" t="s">
        <v>41</v>
      </c>
      <c r="M1297" s="260">
        <v>108</v>
      </c>
    </row>
    <row r="1298" spans="1:13" ht="13.5" x14ac:dyDescent="0.25">
      <c r="A1298" s="258" t="s">
        <v>2386</v>
      </c>
      <c r="B1298" s="258" t="s">
        <v>2345</v>
      </c>
      <c r="C1298" s="258" t="s">
        <v>255</v>
      </c>
      <c r="D1298" s="259">
        <v>4611</v>
      </c>
      <c r="E1298" s="241" t="s">
        <v>2418</v>
      </c>
      <c r="F1298" s="258" t="s">
        <v>250</v>
      </c>
      <c r="G1298" s="258" t="s">
        <v>250</v>
      </c>
      <c r="H1298" s="258" t="s">
        <v>48</v>
      </c>
      <c r="I1298" s="258" t="s">
        <v>229</v>
      </c>
      <c r="J1298" s="258" t="s">
        <v>188</v>
      </c>
      <c r="K1298" s="258" t="s">
        <v>15</v>
      </c>
      <c r="L1298" s="258" t="s">
        <v>43</v>
      </c>
      <c r="M1298" s="260">
        <v>181.5</v>
      </c>
    </row>
    <row r="1299" spans="1:13" ht="13.5" x14ac:dyDescent="0.25">
      <c r="A1299" s="258" t="s">
        <v>2387</v>
      </c>
      <c r="B1299" s="258" t="s">
        <v>2347</v>
      </c>
      <c r="C1299" s="258" t="s">
        <v>255</v>
      </c>
      <c r="D1299" s="259">
        <v>4611</v>
      </c>
      <c r="E1299" s="241" t="s">
        <v>2418</v>
      </c>
      <c r="F1299" s="258" t="s">
        <v>250</v>
      </c>
      <c r="G1299" s="258" t="s">
        <v>250</v>
      </c>
      <c r="H1299" s="258" t="s">
        <v>48</v>
      </c>
      <c r="I1299" s="258" t="s">
        <v>229</v>
      </c>
      <c r="J1299" s="258" t="s">
        <v>188</v>
      </c>
      <c r="K1299" s="258" t="s">
        <v>222</v>
      </c>
      <c r="L1299" s="258" t="s">
        <v>41</v>
      </c>
      <c r="M1299" s="260">
        <v>385.7</v>
      </c>
    </row>
    <row r="1300" spans="1:13" ht="13.5" x14ac:dyDescent="0.25">
      <c r="A1300" s="258" t="s">
        <v>2388</v>
      </c>
      <c r="B1300" s="258" t="s">
        <v>2329</v>
      </c>
      <c r="C1300" s="258" t="s">
        <v>255</v>
      </c>
      <c r="D1300" s="259">
        <v>4611</v>
      </c>
      <c r="E1300" s="241" t="s">
        <v>2418</v>
      </c>
      <c r="F1300" s="258" t="s">
        <v>250</v>
      </c>
      <c r="G1300" s="258" t="s">
        <v>250</v>
      </c>
      <c r="H1300" s="258" t="s">
        <v>48</v>
      </c>
      <c r="I1300" s="258" t="s">
        <v>55</v>
      </c>
      <c r="J1300" s="258" t="s">
        <v>190</v>
      </c>
      <c r="K1300" s="258" t="s">
        <v>208</v>
      </c>
      <c r="L1300" s="258" t="s">
        <v>43</v>
      </c>
      <c r="M1300" s="260">
        <v>1131.2</v>
      </c>
    </row>
    <row r="1301" spans="1:13" ht="13.5" x14ac:dyDescent="0.25">
      <c r="A1301" s="258" t="s">
        <v>2389</v>
      </c>
      <c r="B1301" s="258" t="s">
        <v>2331</v>
      </c>
      <c r="C1301" s="258" t="s">
        <v>255</v>
      </c>
      <c r="D1301" s="259">
        <v>4611</v>
      </c>
      <c r="E1301" s="241" t="s">
        <v>2418</v>
      </c>
      <c r="F1301" s="258" t="s">
        <v>250</v>
      </c>
      <c r="G1301" s="258" t="s">
        <v>250</v>
      </c>
      <c r="H1301" s="258" t="s">
        <v>48</v>
      </c>
      <c r="I1301" s="258" t="s">
        <v>55</v>
      </c>
      <c r="J1301" s="258" t="s">
        <v>190</v>
      </c>
      <c r="K1301" s="258" t="s">
        <v>209</v>
      </c>
      <c r="L1301" s="258" t="s">
        <v>41</v>
      </c>
      <c r="M1301" s="260">
        <v>424.2</v>
      </c>
    </row>
    <row r="1302" spans="1:13" ht="13.5" x14ac:dyDescent="0.25">
      <c r="A1302" s="258" t="s">
        <v>2390</v>
      </c>
      <c r="B1302" s="258" t="s">
        <v>2333</v>
      </c>
      <c r="C1302" s="258" t="s">
        <v>255</v>
      </c>
      <c r="D1302" s="259">
        <v>4611</v>
      </c>
      <c r="E1302" s="241" t="s">
        <v>2418</v>
      </c>
      <c r="F1302" s="258" t="s">
        <v>250</v>
      </c>
      <c r="G1302" s="258" t="s">
        <v>250</v>
      </c>
      <c r="H1302" s="258" t="s">
        <v>48</v>
      </c>
      <c r="I1302" s="258" t="s">
        <v>55</v>
      </c>
      <c r="J1302" s="258" t="s">
        <v>190</v>
      </c>
      <c r="K1302" s="258" t="s">
        <v>209</v>
      </c>
      <c r="L1302" s="258" t="s">
        <v>43</v>
      </c>
      <c r="M1302" s="260">
        <v>757.9</v>
      </c>
    </row>
    <row r="1303" spans="1:13" ht="13.5" x14ac:dyDescent="0.25">
      <c r="A1303" s="258" t="s">
        <v>2391</v>
      </c>
      <c r="B1303" s="258" t="s">
        <v>2335</v>
      </c>
      <c r="C1303" s="258" t="s">
        <v>255</v>
      </c>
      <c r="D1303" s="259">
        <v>4611</v>
      </c>
      <c r="E1303" s="241" t="s">
        <v>2418</v>
      </c>
      <c r="F1303" s="258" t="s">
        <v>250</v>
      </c>
      <c r="G1303" s="258" t="s">
        <v>250</v>
      </c>
      <c r="H1303" s="258" t="s">
        <v>48</v>
      </c>
      <c r="I1303" s="258" t="s">
        <v>55</v>
      </c>
      <c r="J1303" s="258" t="s">
        <v>190</v>
      </c>
      <c r="K1303" s="258" t="s">
        <v>208</v>
      </c>
      <c r="L1303" s="258" t="s">
        <v>41</v>
      </c>
      <c r="M1303" s="260">
        <v>707</v>
      </c>
    </row>
    <row r="1304" spans="1:13" ht="13.5" x14ac:dyDescent="0.25">
      <c r="A1304" s="258" t="s">
        <v>2392</v>
      </c>
      <c r="B1304" s="258" t="s">
        <v>2337</v>
      </c>
      <c r="C1304" s="258" t="s">
        <v>255</v>
      </c>
      <c r="D1304" s="259">
        <v>4611</v>
      </c>
      <c r="E1304" s="241" t="s">
        <v>2418</v>
      </c>
      <c r="F1304" s="258" t="s">
        <v>250</v>
      </c>
      <c r="G1304" s="258" t="s">
        <v>250</v>
      </c>
      <c r="H1304" s="258" t="s">
        <v>48</v>
      </c>
      <c r="I1304" s="258" t="s">
        <v>55</v>
      </c>
      <c r="J1304" s="258" t="s">
        <v>190</v>
      </c>
      <c r="K1304" s="258" t="s">
        <v>222</v>
      </c>
      <c r="L1304" s="258" t="s">
        <v>43</v>
      </c>
      <c r="M1304" s="260">
        <v>599.5</v>
      </c>
    </row>
    <row r="1305" spans="1:13" ht="13.5" x14ac:dyDescent="0.25">
      <c r="A1305" s="258" t="s">
        <v>2393</v>
      </c>
      <c r="B1305" s="258" t="s">
        <v>2339</v>
      </c>
      <c r="C1305" s="258" t="s">
        <v>255</v>
      </c>
      <c r="D1305" s="259">
        <v>4611</v>
      </c>
      <c r="E1305" s="241" t="s">
        <v>2418</v>
      </c>
      <c r="F1305" s="258" t="s">
        <v>250</v>
      </c>
      <c r="G1305" s="258" t="s">
        <v>250</v>
      </c>
      <c r="H1305" s="258" t="s">
        <v>48</v>
      </c>
      <c r="I1305" s="258" t="s">
        <v>55</v>
      </c>
      <c r="J1305" s="258" t="s">
        <v>190</v>
      </c>
      <c r="K1305" s="258" t="s">
        <v>210</v>
      </c>
      <c r="L1305" s="258" t="s">
        <v>41</v>
      </c>
      <c r="M1305" s="260">
        <v>141.4</v>
      </c>
    </row>
    <row r="1306" spans="1:13" ht="13.5" x14ac:dyDescent="0.25">
      <c r="A1306" s="258" t="s">
        <v>2394</v>
      </c>
      <c r="B1306" s="258" t="s">
        <v>2341</v>
      </c>
      <c r="C1306" s="258" t="s">
        <v>255</v>
      </c>
      <c r="D1306" s="259">
        <v>4611</v>
      </c>
      <c r="E1306" s="241" t="s">
        <v>2418</v>
      </c>
      <c r="F1306" s="258" t="s">
        <v>250</v>
      </c>
      <c r="G1306" s="258" t="s">
        <v>250</v>
      </c>
      <c r="H1306" s="258" t="s">
        <v>48</v>
      </c>
      <c r="I1306" s="258" t="s">
        <v>55</v>
      </c>
      <c r="J1306" s="258" t="s">
        <v>190</v>
      </c>
      <c r="K1306" s="258" t="s">
        <v>210</v>
      </c>
      <c r="L1306" s="258" t="s">
        <v>43</v>
      </c>
      <c r="M1306" s="260">
        <v>237.6</v>
      </c>
    </row>
    <row r="1307" spans="1:13" ht="13.5" x14ac:dyDescent="0.25">
      <c r="A1307" s="258" t="s">
        <v>2395</v>
      </c>
      <c r="B1307" s="258" t="s">
        <v>2343</v>
      </c>
      <c r="C1307" s="258" t="s">
        <v>255</v>
      </c>
      <c r="D1307" s="259">
        <v>4611</v>
      </c>
      <c r="E1307" s="241" t="s">
        <v>2418</v>
      </c>
      <c r="F1307" s="258" t="s">
        <v>250</v>
      </c>
      <c r="G1307" s="258" t="s">
        <v>250</v>
      </c>
      <c r="H1307" s="258" t="s">
        <v>48</v>
      </c>
      <c r="I1307" s="258" t="s">
        <v>55</v>
      </c>
      <c r="J1307" s="258" t="s">
        <v>190</v>
      </c>
      <c r="K1307" s="258" t="s">
        <v>15</v>
      </c>
      <c r="L1307" s="258" t="s">
        <v>41</v>
      </c>
      <c r="M1307" s="260">
        <v>99</v>
      </c>
    </row>
    <row r="1308" spans="1:13" ht="13.5" x14ac:dyDescent="0.25">
      <c r="A1308" s="258" t="s">
        <v>2396</v>
      </c>
      <c r="B1308" s="258" t="s">
        <v>2345</v>
      </c>
      <c r="C1308" s="258" t="s">
        <v>255</v>
      </c>
      <c r="D1308" s="259">
        <v>4611</v>
      </c>
      <c r="E1308" s="241" t="s">
        <v>2418</v>
      </c>
      <c r="F1308" s="258" t="s">
        <v>250</v>
      </c>
      <c r="G1308" s="258" t="s">
        <v>250</v>
      </c>
      <c r="H1308" s="258" t="s">
        <v>48</v>
      </c>
      <c r="I1308" s="258" t="s">
        <v>55</v>
      </c>
      <c r="J1308" s="258" t="s">
        <v>190</v>
      </c>
      <c r="K1308" s="258" t="s">
        <v>15</v>
      </c>
      <c r="L1308" s="258" t="s">
        <v>43</v>
      </c>
      <c r="M1308" s="260">
        <v>166.3</v>
      </c>
    </row>
    <row r="1309" spans="1:13" ht="13.5" x14ac:dyDescent="0.25">
      <c r="A1309" s="258" t="s">
        <v>2397</v>
      </c>
      <c r="B1309" s="258" t="s">
        <v>2347</v>
      </c>
      <c r="C1309" s="258" t="s">
        <v>255</v>
      </c>
      <c r="D1309" s="259">
        <v>4611</v>
      </c>
      <c r="E1309" s="241" t="s">
        <v>2418</v>
      </c>
      <c r="F1309" s="258" t="s">
        <v>250</v>
      </c>
      <c r="G1309" s="258" t="s">
        <v>250</v>
      </c>
      <c r="H1309" s="258" t="s">
        <v>48</v>
      </c>
      <c r="I1309" s="258" t="s">
        <v>55</v>
      </c>
      <c r="J1309" s="258" t="s">
        <v>190</v>
      </c>
      <c r="K1309" s="258" t="s">
        <v>222</v>
      </c>
      <c r="L1309" s="258" t="s">
        <v>41</v>
      </c>
      <c r="M1309" s="260">
        <v>353.5</v>
      </c>
    </row>
    <row r="1310" spans="1:13" ht="13.5" x14ac:dyDescent="0.25">
      <c r="A1310" s="258" t="s">
        <v>2398</v>
      </c>
      <c r="B1310" s="258" t="s">
        <v>2329</v>
      </c>
      <c r="C1310" s="258" t="s">
        <v>255</v>
      </c>
      <c r="D1310" s="259">
        <v>4611</v>
      </c>
      <c r="E1310" s="241" t="s">
        <v>2418</v>
      </c>
      <c r="F1310" s="258" t="s">
        <v>250</v>
      </c>
      <c r="G1310" s="258" t="s">
        <v>250</v>
      </c>
      <c r="H1310" s="258" t="s">
        <v>48</v>
      </c>
      <c r="I1310" s="258" t="s">
        <v>57</v>
      </c>
      <c r="J1310" s="258" t="s">
        <v>192</v>
      </c>
      <c r="K1310" s="258" t="s">
        <v>208</v>
      </c>
      <c r="L1310" s="258" t="s">
        <v>43</v>
      </c>
      <c r="M1310" s="260">
        <v>1027.9000000000001</v>
      </c>
    </row>
    <row r="1311" spans="1:13" ht="13.5" x14ac:dyDescent="0.25">
      <c r="A1311" s="258" t="s">
        <v>2399</v>
      </c>
      <c r="B1311" s="258" t="s">
        <v>2331</v>
      </c>
      <c r="C1311" s="258" t="s">
        <v>255</v>
      </c>
      <c r="D1311" s="259">
        <v>4611</v>
      </c>
      <c r="E1311" s="241" t="s">
        <v>2418</v>
      </c>
      <c r="F1311" s="258" t="s">
        <v>250</v>
      </c>
      <c r="G1311" s="258" t="s">
        <v>250</v>
      </c>
      <c r="H1311" s="258" t="s">
        <v>48</v>
      </c>
      <c r="I1311" s="258" t="s">
        <v>57</v>
      </c>
      <c r="J1311" s="258" t="s">
        <v>192</v>
      </c>
      <c r="K1311" s="258" t="s">
        <v>209</v>
      </c>
      <c r="L1311" s="258" t="s">
        <v>41</v>
      </c>
      <c r="M1311" s="260">
        <v>385.5</v>
      </c>
    </row>
    <row r="1312" spans="1:13" ht="13.5" x14ac:dyDescent="0.25">
      <c r="A1312" s="258" t="s">
        <v>2400</v>
      </c>
      <c r="B1312" s="258" t="s">
        <v>2333</v>
      </c>
      <c r="C1312" s="258" t="s">
        <v>255</v>
      </c>
      <c r="D1312" s="259">
        <v>4611</v>
      </c>
      <c r="E1312" s="241" t="s">
        <v>2418</v>
      </c>
      <c r="F1312" s="258" t="s">
        <v>250</v>
      </c>
      <c r="G1312" s="258" t="s">
        <v>250</v>
      </c>
      <c r="H1312" s="258" t="s">
        <v>48</v>
      </c>
      <c r="I1312" s="258" t="s">
        <v>57</v>
      </c>
      <c r="J1312" s="258" t="s">
        <v>192</v>
      </c>
      <c r="K1312" s="258" t="s">
        <v>209</v>
      </c>
      <c r="L1312" s="258" t="s">
        <v>43</v>
      </c>
      <c r="M1312" s="260">
        <v>688.7</v>
      </c>
    </row>
    <row r="1313" spans="1:13" ht="13.5" x14ac:dyDescent="0.25">
      <c r="A1313" s="258" t="s">
        <v>2401</v>
      </c>
      <c r="B1313" s="258" t="s">
        <v>2335</v>
      </c>
      <c r="C1313" s="258" t="s">
        <v>255</v>
      </c>
      <c r="D1313" s="259">
        <v>4611</v>
      </c>
      <c r="E1313" s="241" t="s">
        <v>2418</v>
      </c>
      <c r="F1313" s="258" t="s">
        <v>250</v>
      </c>
      <c r="G1313" s="258" t="s">
        <v>250</v>
      </c>
      <c r="H1313" s="258" t="s">
        <v>48</v>
      </c>
      <c r="I1313" s="258" t="s">
        <v>57</v>
      </c>
      <c r="J1313" s="258" t="s">
        <v>192</v>
      </c>
      <c r="K1313" s="258" t="s">
        <v>208</v>
      </c>
      <c r="L1313" s="258" t="s">
        <v>41</v>
      </c>
      <c r="M1313" s="260">
        <v>642.4</v>
      </c>
    </row>
    <row r="1314" spans="1:13" ht="13.5" x14ac:dyDescent="0.25">
      <c r="A1314" s="258" t="s">
        <v>2402</v>
      </c>
      <c r="B1314" s="258" t="s">
        <v>2337</v>
      </c>
      <c r="C1314" s="258" t="s">
        <v>255</v>
      </c>
      <c r="D1314" s="259">
        <v>4611</v>
      </c>
      <c r="E1314" s="241" t="s">
        <v>2418</v>
      </c>
      <c r="F1314" s="258" t="s">
        <v>250</v>
      </c>
      <c r="G1314" s="258" t="s">
        <v>250</v>
      </c>
      <c r="H1314" s="258" t="s">
        <v>48</v>
      </c>
      <c r="I1314" s="258" t="s">
        <v>57</v>
      </c>
      <c r="J1314" s="258" t="s">
        <v>192</v>
      </c>
      <c r="K1314" s="258" t="s">
        <v>222</v>
      </c>
      <c r="L1314" s="258" t="s">
        <v>43</v>
      </c>
      <c r="M1314" s="260">
        <v>544.79999999999995</v>
      </c>
    </row>
    <row r="1315" spans="1:13" ht="13.5" x14ac:dyDescent="0.25">
      <c r="A1315" s="258" t="s">
        <v>2403</v>
      </c>
      <c r="B1315" s="258" t="s">
        <v>2339</v>
      </c>
      <c r="C1315" s="258" t="s">
        <v>255</v>
      </c>
      <c r="D1315" s="259">
        <v>4611</v>
      </c>
      <c r="E1315" s="241" t="s">
        <v>2418</v>
      </c>
      <c r="F1315" s="258" t="s">
        <v>250</v>
      </c>
      <c r="G1315" s="258" t="s">
        <v>250</v>
      </c>
      <c r="H1315" s="258" t="s">
        <v>48</v>
      </c>
      <c r="I1315" s="258" t="s">
        <v>57</v>
      </c>
      <c r="J1315" s="258" t="s">
        <v>192</v>
      </c>
      <c r="K1315" s="258" t="s">
        <v>210</v>
      </c>
      <c r="L1315" s="258" t="s">
        <v>41</v>
      </c>
      <c r="M1315" s="260">
        <v>128.5</v>
      </c>
    </row>
    <row r="1316" spans="1:13" ht="13.5" x14ac:dyDescent="0.25">
      <c r="A1316" s="258" t="s">
        <v>2404</v>
      </c>
      <c r="B1316" s="258" t="s">
        <v>2341</v>
      </c>
      <c r="C1316" s="258" t="s">
        <v>255</v>
      </c>
      <c r="D1316" s="259">
        <v>4611</v>
      </c>
      <c r="E1316" s="241" t="s">
        <v>2418</v>
      </c>
      <c r="F1316" s="258" t="s">
        <v>250</v>
      </c>
      <c r="G1316" s="258" t="s">
        <v>250</v>
      </c>
      <c r="H1316" s="258" t="s">
        <v>48</v>
      </c>
      <c r="I1316" s="258" t="s">
        <v>57</v>
      </c>
      <c r="J1316" s="258" t="s">
        <v>192</v>
      </c>
      <c r="K1316" s="258" t="s">
        <v>210</v>
      </c>
      <c r="L1316" s="258" t="s">
        <v>43</v>
      </c>
      <c r="M1316" s="260">
        <v>215.9</v>
      </c>
    </row>
    <row r="1317" spans="1:13" ht="13.5" x14ac:dyDescent="0.25">
      <c r="A1317" s="258" t="s">
        <v>2405</v>
      </c>
      <c r="B1317" s="258" t="s">
        <v>2343</v>
      </c>
      <c r="C1317" s="258" t="s">
        <v>255</v>
      </c>
      <c r="D1317" s="259">
        <v>4611</v>
      </c>
      <c r="E1317" s="241" t="s">
        <v>2418</v>
      </c>
      <c r="F1317" s="258" t="s">
        <v>250</v>
      </c>
      <c r="G1317" s="258" t="s">
        <v>250</v>
      </c>
      <c r="H1317" s="258" t="s">
        <v>48</v>
      </c>
      <c r="I1317" s="258" t="s">
        <v>57</v>
      </c>
      <c r="J1317" s="258" t="s">
        <v>192</v>
      </c>
      <c r="K1317" s="258" t="s">
        <v>15</v>
      </c>
      <c r="L1317" s="258" t="s">
        <v>41</v>
      </c>
      <c r="M1317" s="260">
        <v>89.9</v>
      </c>
    </row>
    <row r="1318" spans="1:13" ht="13.5" x14ac:dyDescent="0.25">
      <c r="A1318" s="258" t="s">
        <v>2406</v>
      </c>
      <c r="B1318" s="258" t="s">
        <v>2345</v>
      </c>
      <c r="C1318" s="258" t="s">
        <v>255</v>
      </c>
      <c r="D1318" s="259">
        <v>4611</v>
      </c>
      <c r="E1318" s="241" t="s">
        <v>2418</v>
      </c>
      <c r="F1318" s="258" t="s">
        <v>250</v>
      </c>
      <c r="G1318" s="258" t="s">
        <v>250</v>
      </c>
      <c r="H1318" s="258" t="s">
        <v>48</v>
      </c>
      <c r="I1318" s="258" t="s">
        <v>57</v>
      </c>
      <c r="J1318" s="258" t="s">
        <v>192</v>
      </c>
      <c r="K1318" s="258" t="s">
        <v>15</v>
      </c>
      <c r="L1318" s="258" t="s">
        <v>43</v>
      </c>
      <c r="M1318" s="260">
        <v>151.1</v>
      </c>
    </row>
    <row r="1319" spans="1:13" ht="13.5" x14ac:dyDescent="0.25">
      <c r="A1319" s="258" t="s">
        <v>2407</v>
      </c>
      <c r="B1319" s="258" t="s">
        <v>2347</v>
      </c>
      <c r="C1319" s="258" t="s">
        <v>255</v>
      </c>
      <c r="D1319" s="259">
        <v>4611</v>
      </c>
      <c r="E1319" s="241" t="s">
        <v>2418</v>
      </c>
      <c r="F1319" s="258" t="s">
        <v>250</v>
      </c>
      <c r="G1319" s="258" t="s">
        <v>250</v>
      </c>
      <c r="H1319" s="258" t="s">
        <v>48</v>
      </c>
      <c r="I1319" s="258" t="s">
        <v>57</v>
      </c>
      <c r="J1319" s="258" t="s">
        <v>192</v>
      </c>
      <c r="K1319" s="258" t="s">
        <v>222</v>
      </c>
      <c r="L1319" s="258" t="s">
        <v>41</v>
      </c>
      <c r="M1319" s="260">
        <v>321.2</v>
      </c>
    </row>
    <row r="1320" spans="1:13" ht="13.5" x14ac:dyDescent="0.25">
      <c r="A1320" s="258" t="s">
        <v>2408</v>
      </c>
      <c r="B1320" s="258" t="s">
        <v>2329</v>
      </c>
      <c r="C1320" s="258" t="s">
        <v>255</v>
      </c>
      <c r="D1320" s="259">
        <v>4611</v>
      </c>
      <c r="E1320" s="241" t="s">
        <v>2418</v>
      </c>
      <c r="F1320" s="258" t="s">
        <v>250</v>
      </c>
      <c r="G1320" s="258" t="s">
        <v>250</v>
      </c>
      <c r="H1320" s="258" t="s">
        <v>48</v>
      </c>
      <c r="I1320" s="258" t="s">
        <v>231</v>
      </c>
      <c r="J1320" s="258" t="s">
        <v>194</v>
      </c>
      <c r="K1320" s="258" t="s">
        <v>208</v>
      </c>
      <c r="L1320" s="258" t="s">
        <v>43</v>
      </c>
      <c r="M1320" s="260">
        <v>923</v>
      </c>
    </row>
    <row r="1321" spans="1:13" ht="13.5" x14ac:dyDescent="0.25">
      <c r="A1321" s="258" t="s">
        <v>2409</v>
      </c>
      <c r="B1321" s="258" t="s">
        <v>2331</v>
      </c>
      <c r="C1321" s="258" t="s">
        <v>255</v>
      </c>
      <c r="D1321" s="259">
        <v>4611</v>
      </c>
      <c r="E1321" s="241" t="s">
        <v>2418</v>
      </c>
      <c r="F1321" s="258" t="s">
        <v>250</v>
      </c>
      <c r="G1321" s="258" t="s">
        <v>250</v>
      </c>
      <c r="H1321" s="258" t="s">
        <v>48</v>
      </c>
      <c r="I1321" s="258" t="s">
        <v>231</v>
      </c>
      <c r="J1321" s="258" t="s">
        <v>194</v>
      </c>
      <c r="K1321" s="258" t="s">
        <v>209</v>
      </c>
      <c r="L1321" s="258" t="s">
        <v>41</v>
      </c>
      <c r="M1321" s="260">
        <v>346.1</v>
      </c>
    </row>
    <row r="1322" spans="1:13" ht="13.5" x14ac:dyDescent="0.25">
      <c r="A1322" s="258" t="s">
        <v>2410</v>
      </c>
      <c r="B1322" s="258" t="s">
        <v>2333</v>
      </c>
      <c r="C1322" s="258" t="s">
        <v>255</v>
      </c>
      <c r="D1322" s="259">
        <v>4611</v>
      </c>
      <c r="E1322" s="241" t="s">
        <v>2418</v>
      </c>
      <c r="F1322" s="258" t="s">
        <v>250</v>
      </c>
      <c r="G1322" s="258" t="s">
        <v>250</v>
      </c>
      <c r="H1322" s="258" t="s">
        <v>48</v>
      </c>
      <c r="I1322" s="258" t="s">
        <v>231</v>
      </c>
      <c r="J1322" s="258" t="s">
        <v>194</v>
      </c>
      <c r="K1322" s="258" t="s">
        <v>209</v>
      </c>
      <c r="L1322" s="258" t="s">
        <v>43</v>
      </c>
      <c r="M1322" s="260">
        <v>618.4</v>
      </c>
    </row>
    <row r="1323" spans="1:13" ht="13.5" x14ac:dyDescent="0.25">
      <c r="A1323" s="258" t="s">
        <v>2411</v>
      </c>
      <c r="B1323" s="258" t="s">
        <v>2335</v>
      </c>
      <c r="C1323" s="258" t="s">
        <v>255</v>
      </c>
      <c r="D1323" s="259">
        <v>4611</v>
      </c>
      <c r="E1323" s="241" t="s">
        <v>2418</v>
      </c>
      <c r="F1323" s="258" t="s">
        <v>250</v>
      </c>
      <c r="G1323" s="258" t="s">
        <v>250</v>
      </c>
      <c r="H1323" s="258" t="s">
        <v>48</v>
      </c>
      <c r="I1323" s="258" t="s">
        <v>231</v>
      </c>
      <c r="J1323" s="258" t="s">
        <v>194</v>
      </c>
      <c r="K1323" s="258" t="s">
        <v>208</v>
      </c>
      <c r="L1323" s="258" t="s">
        <v>41</v>
      </c>
      <c r="M1323" s="260">
        <v>576.9</v>
      </c>
    </row>
    <row r="1324" spans="1:13" ht="13.5" x14ac:dyDescent="0.25">
      <c r="A1324" s="258" t="s">
        <v>2412</v>
      </c>
      <c r="B1324" s="258" t="s">
        <v>2337</v>
      </c>
      <c r="C1324" s="258" t="s">
        <v>255</v>
      </c>
      <c r="D1324" s="259">
        <v>4611</v>
      </c>
      <c r="E1324" s="241" t="s">
        <v>2418</v>
      </c>
      <c r="F1324" s="258" t="s">
        <v>250</v>
      </c>
      <c r="G1324" s="258" t="s">
        <v>250</v>
      </c>
      <c r="H1324" s="258" t="s">
        <v>48</v>
      </c>
      <c r="I1324" s="258" t="s">
        <v>231</v>
      </c>
      <c r="J1324" s="258" t="s">
        <v>194</v>
      </c>
      <c r="K1324" s="258" t="s">
        <v>222</v>
      </c>
      <c r="L1324" s="258" t="s">
        <v>43</v>
      </c>
      <c r="M1324" s="260">
        <v>489.2</v>
      </c>
    </row>
    <row r="1325" spans="1:13" ht="13.5" x14ac:dyDescent="0.25">
      <c r="A1325" s="258" t="s">
        <v>2413</v>
      </c>
      <c r="B1325" s="258" t="s">
        <v>2339</v>
      </c>
      <c r="C1325" s="258" t="s">
        <v>255</v>
      </c>
      <c r="D1325" s="259">
        <v>4611</v>
      </c>
      <c r="E1325" s="241" t="s">
        <v>2418</v>
      </c>
      <c r="F1325" s="258" t="s">
        <v>250</v>
      </c>
      <c r="G1325" s="258" t="s">
        <v>250</v>
      </c>
      <c r="H1325" s="258" t="s">
        <v>48</v>
      </c>
      <c r="I1325" s="258" t="s">
        <v>231</v>
      </c>
      <c r="J1325" s="258" t="s">
        <v>194</v>
      </c>
      <c r="K1325" s="258" t="s">
        <v>210</v>
      </c>
      <c r="L1325" s="258" t="s">
        <v>41</v>
      </c>
      <c r="M1325" s="260">
        <v>115.4</v>
      </c>
    </row>
    <row r="1326" spans="1:13" ht="13.5" x14ac:dyDescent="0.25">
      <c r="A1326" s="258" t="s">
        <v>2414</v>
      </c>
      <c r="B1326" s="258" t="s">
        <v>2341</v>
      </c>
      <c r="C1326" s="258" t="s">
        <v>255</v>
      </c>
      <c r="D1326" s="259">
        <v>4611</v>
      </c>
      <c r="E1326" s="241" t="s">
        <v>2418</v>
      </c>
      <c r="F1326" s="258" t="s">
        <v>250</v>
      </c>
      <c r="G1326" s="258" t="s">
        <v>250</v>
      </c>
      <c r="H1326" s="258" t="s">
        <v>48</v>
      </c>
      <c r="I1326" s="258" t="s">
        <v>231</v>
      </c>
      <c r="J1326" s="258" t="s">
        <v>194</v>
      </c>
      <c r="K1326" s="258" t="s">
        <v>210</v>
      </c>
      <c r="L1326" s="258" t="s">
        <v>43</v>
      </c>
      <c r="M1326" s="260">
        <v>193.8</v>
      </c>
    </row>
    <row r="1327" spans="1:13" ht="13.5" x14ac:dyDescent="0.25">
      <c r="A1327" s="258" t="s">
        <v>2415</v>
      </c>
      <c r="B1327" s="258" t="s">
        <v>2343</v>
      </c>
      <c r="C1327" s="258" t="s">
        <v>255</v>
      </c>
      <c r="D1327" s="259">
        <v>4611</v>
      </c>
      <c r="E1327" s="241" t="s">
        <v>2418</v>
      </c>
      <c r="F1327" s="258" t="s">
        <v>250</v>
      </c>
      <c r="G1327" s="258" t="s">
        <v>250</v>
      </c>
      <c r="H1327" s="258" t="s">
        <v>48</v>
      </c>
      <c r="I1327" s="258" t="s">
        <v>231</v>
      </c>
      <c r="J1327" s="258" t="s">
        <v>194</v>
      </c>
      <c r="K1327" s="258" t="s">
        <v>15</v>
      </c>
      <c r="L1327" s="258" t="s">
        <v>41</v>
      </c>
      <c r="M1327" s="260">
        <v>80.8</v>
      </c>
    </row>
    <row r="1328" spans="1:13" ht="13.5" x14ac:dyDescent="0.25">
      <c r="A1328" s="258" t="s">
        <v>2416</v>
      </c>
      <c r="B1328" s="258" t="s">
        <v>2345</v>
      </c>
      <c r="C1328" s="258" t="s">
        <v>255</v>
      </c>
      <c r="D1328" s="259">
        <v>4611</v>
      </c>
      <c r="E1328" s="241" t="s">
        <v>2418</v>
      </c>
      <c r="F1328" s="258" t="s">
        <v>250</v>
      </c>
      <c r="G1328" s="258" t="s">
        <v>250</v>
      </c>
      <c r="H1328" s="258" t="s">
        <v>48</v>
      </c>
      <c r="I1328" s="258" t="s">
        <v>231</v>
      </c>
      <c r="J1328" s="258" t="s">
        <v>194</v>
      </c>
      <c r="K1328" s="258" t="s">
        <v>15</v>
      </c>
      <c r="L1328" s="258" t="s">
        <v>43</v>
      </c>
      <c r="M1328" s="260">
        <v>135.69999999999999</v>
      </c>
    </row>
    <row r="1329" spans="1:13" ht="13.5" x14ac:dyDescent="0.25">
      <c r="A1329" s="258" t="s">
        <v>2417</v>
      </c>
      <c r="B1329" s="258" t="s">
        <v>2347</v>
      </c>
      <c r="C1329" s="258" t="s">
        <v>255</v>
      </c>
      <c r="D1329" s="259">
        <v>4611</v>
      </c>
      <c r="E1329" s="241" t="s">
        <v>2418</v>
      </c>
      <c r="F1329" s="258" t="s">
        <v>250</v>
      </c>
      <c r="G1329" s="258" t="s">
        <v>250</v>
      </c>
      <c r="H1329" s="258" t="s">
        <v>48</v>
      </c>
      <c r="I1329" s="258" t="s">
        <v>231</v>
      </c>
      <c r="J1329" s="258" t="s">
        <v>194</v>
      </c>
      <c r="K1329" s="258" t="s">
        <v>222</v>
      </c>
      <c r="L1329" s="258" t="s">
        <v>41</v>
      </c>
      <c r="M1329" s="260">
        <v>288.39999999999998</v>
      </c>
    </row>
  </sheetData>
  <sheetProtection password="C760" sheet="1" objects="1" scenarios="1" pivotTables="0"/>
  <autoFilter ref="A1:M1329"/>
  <sortState ref="A2:M1242">
    <sortCondition ref="A106"/>
  </sortState>
  <phoneticPr fontId="6" type="noConversion"/>
  <pageMargins left="0.75" right="0.75" top="1" bottom="1" header="0.5" footer="0.5"/>
  <pageSetup paperSize="9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M145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12.5703125" bestFit="1" customWidth="1"/>
    <col min="2" max="2" width="11.85546875" bestFit="1" customWidth="1"/>
    <col min="3" max="3" width="12.85546875" bestFit="1" customWidth="1"/>
    <col min="4" max="4" width="4.5703125" bestFit="1" customWidth="1"/>
    <col min="5" max="5" width="22.28515625" bestFit="1" customWidth="1"/>
    <col min="6" max="6" width="14.140625" bestFit="1" customWidth="1"/>
    <col min="7" max="7" width="14.5703125" bestFit="1" customWidth="1"/>
    <col min="8" max="8" width="11.140625" bestFit="1" customWidth="1"/>
    <col min="9" max="9" width="14.42578125" bestFit="1" customWidth="1"/>
    <col min="10" max="10" width="14.7109375" bestFit="1" customWidth="1"/>
    <col min="11" max="11" width="9.85546875" bestFit="1" customWidth="1"/>
    <col min="12" max="12" width="5.140625" bestFit="1" customWidth="1"/>
    <col min="13" max="13" width="5.7109375" bestFit="1" customWidth="1"/>
  </cols>
  <sheetData>
    <row r="1" spans="1:13" x14ac:dyDescent="0.2">
      <c r="A1" s="198" t="s">
        <v>127</v>
      </c>
      <c r="B1" s="198" t="s">
        <v>128</v>
      </c>
      <c r="C1" s="198" t="s">
        <v>129</v>
      </c>
      <c r="D1" s="198" t="s">
        <v>130</v>
      </c>
      <c r="E1" s="198" t="s">
        <v>131</v>
      </c>
      <c r="F1" s="198" t="s">
        <v>132</v>
      </c>
      <c r="G1" s="198" t="s">
        <v>232</v>
      </c>
      <c r="H1" s="198" t="s">
        <v>233</v>
      </c>
      <c r="I1" s="198" t="s">
        <v>234</v>
      </c>
      <c r="J1" s="198" t="s">
        <v>235</v>
      </c>
      <c r="K1" s="198" t="s">
        <v>236</v>
      </c>
      <c r="L1" s="198" t="s">
        <v>237</v>
      </c>
      <c r="M1" s="198" t="s">
        <v>238</v>
      </c>
    </row>
    <row r="2" spans="1:13" x14ac:dyDescent="0.2">
      <c r="A2" s="129" t="s">
        <v>2050</v>
      </c>
      <c r="B2" s="129" t="s">
        <v>2051</v>
      </c>
      <c r="C2" s="129" t="s">
        <v>164</v>
      </c>
      <c r="D2" s="130">
        <v>5111</v>
      </c>
      <c r="E2" s="129" t="s">
        <v>62</v>
      </c>
      <c r="F2" s="129" t="s">
        <v>165</v>
      </c>
      <c r="G2" s="129" t="s">
        <v>66</v>
      </c>
      <c r="H2" s="129" t="s">
        <v>59</v>
      </c>
      <c r="I2" s="129" t="s">
        <v>2052</v>
      </c>
      <c r="J2" s="129" t="s">
        <v>2053</v>
      </c>
      <c r="K2" s="129" t="s">
        <v>209</v>
      </c>
      <c r="L2" s="129" t="s">
        <v>43</v>
      </c>
      <c r="M2" s="131">
        <v>295</v>
      </c>
    </row>
    <row r="3" spans="1:13" x14ac:dyDescent="0.2">
      <c r="A3" s="129" t="s">
        <v>2054</v>
      </c>
      <c r="B3" s="129" t="s">
        <v>2055</v>
      </c>
      <c r="C3" s="129" t="s">
        <v>164</v>
      </c>
      <c r="D3" s="130">
        <v>5111</v>
      </c>
      <c r="E3" s="129" t="s">
        <v>62</v>
      </c>
      <c r="F3" s="129" t="s">
        <v>165</v>
      </c>
      <c r="G3" s="129" t="s">
        <v>66</v>
      </c>
      <c r="H3" s="129" t="s">
        <v>59</v>
      </c>
      <c r="I3" s="129" t="s">
        <v>2052</v>
      </c>
      <c r="J3" s="129" t="s">
        <v>2053</v>
      </c>
      <c r="K3" s="129" t="s">
        <v>208</v>
      </c>
      <c r="L3" s="129" t="s">
        <v>43</v>
      </c>
      <c r="M3" s="131">
        <v>442.5</v>
      </c>
    </row>
    <row r="4" spans="1:13" x14ac:dyDescent="0.2">
      <c r="A4" s="129" t="s">
        <v>2056</v>
      </c>
      <c r="B4" s="129" t="s">
        <v>2057</v>
      </c>
      <c r="C4" s="129" t="s">
        <v>164</v>
      </c>
      <c r="D4" s="130">
        <v>5111</v>
      </c>
      <c r="E4" s="129" t="s">
        <v>62</v>
      </c>
      <c r="F4" s="129" t="s">
        <v>165</v>
      </c>
      <c r="G4" s="129" t="s">
        <v>66</v>
      </c>
      <c r="H4" s="129" t="s">
        <v>59</v>
      </c>
      <c r="I4" s="129" t="s">
        <v>2052</v>
      </c>
      <c r="J4" s="129" t="s">
        <v>2053</v>
      </c>
      <c r="K4" s="129" t="s">
        <v>222</v>
      </c>
      <c r="L4" s="129" t="s">
        <v>43</v>
      </c>
      <c r="M4" s="131">
        <v>236</v>
      </c>
    </row>
    <row r="5" spans="1:13" x14ac:dyDescent="0.2">
      <c r="A5" s="129" t="s">
        <v>2058</v>
      </c>
      <c r="B5" s="129" t="s">
        <v>2059</v>
      </c>
      <c r="C5" s="129" t="s">
        <v>164</v>
      </c>
      <c r="D5" s="130">
        <v>5111</v>
      </c>
      <c r="E5" s="129" t="s">
        <v>62</v>
      </c>
      <c r="F5" s="129" t="s">
        <v>165</v>
      </c>
      <c r="G5" s="129" t="s">
        <v>66</v>
      </c>
      <c r="H5" s="129" t="s">
        <v>59</v>
      </c>
      <c r="I5" s="129" t="s">
        <v>2052</v>
      </c>
      <c r="J5" s="129" t="s">
        <v>2053</v>
      </c>
      <c r="K5" s="129" t="s">
        <v>209</v>
      </c>
      <c r="L5" s="129" t="s">
        <v>41</v>
      </c>
      <c r="M5" s="131">
        <v>177</v>
      </c>
    </row>
    <row r="6" spans="1:13" x14ac:dyDescent="0.2">
      <c r="A6" s="129" t="s">
        <v>2060</v>
      </c>
      <c r="B6" s="129" t="s">
        <v>2061</v>
      </c>
      <c r="C6" s="129" t="s">
        <v>164</v>
      </c>
      <c r="D6" s="130">
        <v>5111</v>
      </c>
      <c r="E6" s="129" t="s">
        <v>62</v>
      </c>
      <c r="F6" s="129" t="s">
        <v>165</v>
      </c>
      <c r="G6" s="129" t="s">
        <v>66</v>
      </c>
      <c r="H6" s="129" t="s">
        <v>59</v>
      </c>
      <c r="I6" s="129" t="s">
        <v>2052</v>
      </c>
      <c r="J6" s="129" t="s">
        <v>2053</v>
      </c>
      <c r="K6" s="129" t="s">
        <v>208</v>
      </c>
      <c r="L6" s="129" t="s">
        <v>41</v>
      </c>
      <c r="M6" s="131">
        <v>295</v>
      </c>
    </row>
    <row r="7" spans="1:13" x14ac:dyDescent="0.2">
      <c r="A7" s="129" t="s">
        <v>2062</v>
      </c>
      <c r="B7" s="129" t="s">
        <v>2063</v>
      </c>
      <c r="C7" s="129" t="s">
        <v>164</v>
      </c>
      <c r="D7" s="130">
        <v>5111</v>
      </c>
      <c r="E7" s="129" t="s">
        <v>62</v>
      </c>
      <c r="F7" s="129" t="s">
        <v>165</v>
      </c>
      <c r="G7" s="129" t="s">
        <v>66</v>
      </c>
      <c r="H7" s="129" t="s">
        <v>59</v>
      </c>
      <c r="I7" s="129" t="s">
        <v>2052</v>
      </c>
      <c r="J7" s="129" t="s">
        <v>2053</v>
      </c>
      <c r="K7" s="129" t="s">
        <v>222</v>
      </c>
      <c r="L7" s="129" t="s">
        <v>41</v>
      </c>
      <c r="M7" s="131">
        <v>147.5</v>
      </c>
    </row>
    <row r="8" spans="1:13" x14ac:dyDescent="0.2">
      <c r="A8" s="129" t="s">
        <v>2064</v>
      </c>
      <c r="B8" s="129" t="s">
        <v>2051</v>
      </c>
      <c r="C8" s="129" t="s">
        <v>164</v>
      </c>
      <c r="D8" s="130">
        <v>5111</v>
      </c>
      <c r="E8" s="129" t="s">
        <v>62</v>
      </c>
      <c r="F8" s="129" t="s">
        <v>165</v>
      </c>
      <c r="G8" s="129" t="s">
        <v>66</v>
      </c>
      <c r="H8" s="129" t="s">
        <v>59</v>
      </c>
      <c r="I8" s="129" t="s">
        <v>2065</v>
      </c>
      <c r="J8" s="129" t="s">
        <v>2066</v>
      </c>
      <c r="K8" s="129" t="s">
        <v>209</v>
      </c>
      <c r="L8" s="129" t="s">
        <v>43</v>
      </c>
      <c r="M8" s="131">
        <v>270.3</v>
      </c>
    </row>
    <row r="9" spans="1:13" x14ac:dyDescent="0.2">
      <c r="A9" s="129" t="s">
        <v>2067</v>
      </c>
      <c r="B9" s="129" t="s">
        <v>2055</v>
      </c>
      <c r="C9" s="129" t="s">
        <v>164</v>
      </c>
      <c r="D9" s="130">
        <v>5111</v>
      </c>
      <c r="E9" s="129" t="s">
        <v>62</v>
      </c>
      <c r="F9" s="129" t="s">
        <v>165</v>
      </c>
      <c r="G9" s="129" t="s">
        <v>66</v>
      </c>
      <c r="H9" s="129" t="s">
        <v>59</v>
      </c>
      <c r="I9" s="129" t="s">
        <v>2065</v>
      </c>
      <c r="J9" s="129" t="s">
        <v>2066</v>
      </c>
      <c r="K9" s="129" t="s">
        <v>208</v>
      </c>
      <c r="L9" s="129" t="s">
        <v>43</v>
      </c>
      <c r="M9" s="131">
        <v>405.4</v>
      </c>
    </row>
    <row r="10" spans="1:13" x14ac:dyDescent="0.2">
      <c r="A10" s="129" t="s">
        <v>2068</v>
      </c>
      <c r="B10" s="129" t="s">
        <v>2057</v>
      </c>
      <c r="C10" s="129" t="s">
        <v>164</v>
      </c>
      <c r="D10" s="130">
        <v>5111</v>
      </c>
      <c r="E10" s="129" t="s">
        <v>62</v>
      </c>
      <c r="F10" s="129" t="s">
        <v>165</v>
      </c>
      <c r="G10" s="129" t="s">
        <v>66</v>
      </c>
      <c r="H10" s="129" t="s">
        <v>59</v>
      </c>
      <c r="I10" s="129" t="s">
        <v>2065</v>
      </c>
      <c r="J10" s="129" t="s">
        <v>2066</v>
      </c>
      <c r="K10" s="129" t="s">
        <v>222</v>
      </c>
      <c r="L10" s="129" t="s">
        <v>43</v>
      </c>
      <c r="M10" s="131">
        <v>216.2</v>
      </c>
    </row>
    <row r="11" spans="1:13" x14ac:dyDescent="0.2">
      <c r="A11" s="129" t="s">
        <v>2069</v>
      </c>
      <c r="B11" s="129" t="s">
        <v>2059</v>
      </c>
      <c r="C11" s="129" t="s">
        <v>164</v>
      </c>
      <c r="D11" s="130">
        <v>5111</v>
      </c>
      <c r="E11" s="129" t="s">
        <v>62</v>
      </c>
      <c r="F11" s="129" t="s">
        <v>165</v>
      </c>
      <c r="G11" s="129" t="s">
        <v>66</v>
      </c>
      <c r="H11" s="129" t="s">
        <v>59</v>
      </c>
      <c r="I11" s="129" t="s">
        <v>2065</v>
      </c>
      <c r="J11" s="129" t="s">
        <v>2066</v>
      </c>
      <c r="K11" s="129" t="s">
        <v>209</v>
      </c>
      <c r="L11" s="129" t="s">
        <v>41</v>
      </c>
      <c r="M11" s="131">
        <v>162.19999999999999</v>
      </c>
    </row>
    <row r="12" spans="1:13" x14ac:dyDescent="0.2">
      <c r="A12" s="129" t="s">
        <v>2070</v>
      </c>
      <c r="B12" s="129" t="s">
        <v>2061</v>
      </c>
      <c r="C12" s="129" t="s">
        <v>164</v>
      </c>
      <c r="D12" s="130">
        <v>5111</v>
      </c>
      <c r="E12" s="129" t="s">
        <v>62</v>
      </c>
      <c r="F12" s="129" t="s">
        <v>165</v>
      </c>
      <c r="G12" s="129" t="s">
        <v>66</v>
      </c>
      <c r="H12" s="129" t="s">
        <v>59</v>
      </c>
      <c r="I12" s="129" t="s">
        <v>2065</v>
      </c>
      <c r="J12" s="129" t="s">
        <v>2066</v>
      </c>
      <c r="K12" s="129" t="s">
        <v>208</v>
      </c>
      <c r="L12" s="129" t="s">
        <v>41</v>
      </c>
      <c r="M12" s="131">
        <v>270.3</v>
      </c>
    </row>
    <row r="13" spans="1:13" x14ac:dyDescent="0.2">
      <c r="A13" s="129" t="s">
        <v>2071</v>
      </c>
      <c r="B13" s="129" t="s">
        <v>2063</v>
      </c>
      <c r="C13" s="129" t="s">
        <v>164</v>
      </c>
      <c r="D13" s="130">
        <v>5111</v>
      </c>
      <c r="E13" s="129" t="s">
        <v>62</v>
      </c>
      <c r="F13" s="129" t="s">
        <v>165</v>
      </c>
      <c r="G13" s="129" t="s">
        <v>66</v>
      </c>
      <c r="H13" s="129" t="s">
        <v>59</v>
      </c>
      <c r="I13" s="129" t="s">
        <v>2065</v>
      </c>
      <c r="J13" s="129" t="s">
        <v>2066</v>
      </c>
      <c r="K13" s="129" t="s">
        <v>222</v>
      </c>
      <c r="L13" s="129" t="s">
        <v>41</v>
      </c>
      <c r="M13" s="131">
        <v>135.1</v>
      </c>
    </row>
    <row r="14" spans="1:13" x14ac:dyDescent="0.2">
      <c r="A14" s="129" t="s">
        <v>2072</v>
      </c>
      <c r="B14" s="129" t="s">
        <v>2051</v>
      </c>
      <c r="C14" s="129" t="s">
        <v>164</v>
      </c>
      <c r="D14" s="130">
        <v>5111</v>
      </c>
      <c r="E14" s="129" t="s">
        <v>62</v>
      </c>
      <c r="F14" s="129" t="s">
        <v>165</v>
      </c>
      <c r="G14" s="129" t="s">
        <v>66</v>
      </c>
      <c r="H14" s="129" t="s">
        <v>59</v>
      </c>
      <c r="I14" s="129" t="s">
        <v>2073</v>
      </c>
      <c r="J14" s="129" t="s">
        <v>2074</v>
      </c>
      <c r="K14" s="129" t="s">
        <v>209</v>
      </c>
      <c r="L14" s="129" t="s">
        <v>43</v>
      </c>
      <c r="M14" s="131">
        <v>247.7</v>
      </c>
    </row>
    <row r="15" spans="1:13" x14ac:dyDescent="0.2">
      <c r="A15" s="129" t="s">
        <v>2075</v>
      </c>
      <c r="B15" s="129" t="s">
        <v>2055</v>
      </c>
      <c r="C15" s="129" t="s">
        <v>164</v>
      </c>
      <c r="D15" s="130">
        <v>5111</v>
      </c>
      <c r="E15" s="129" t="s">
        <v>62</v>
      </c>
      <c r="F15" s="129" t="s">
        <v>165</v>
      </c>
      <c r="G15" s="129" t="s">
        <v>66</v>
      </c>
      <c r="H15" s="129" t="s">
        <v>59</v>
      </c>
      <c r="I15" s="129" t="s">
        <v>2073</v>
      </c>
      <c r="J15" s="129" t="s">
        <v>2074</v>
      </c>
      <c r="K15" s="129" t="s">
        <v>208</v>
      </c>
      <c r="L15" s="129" t="s">
        <v>43</v>
      </c>
      <c r="M15" s="131">
        <v>371.5</v>
      </c>
    </row>
    <row r="16" spans="1:13" x14ac:dyDescent="0.2">
      <c r="A16" s="129" t="s">
        <v>2076</v>
      </c>
      <c r="B16" s="129" t="s">
        <v>2057</v>
      </c>
      <c r="C16" s="129" t="s">
        <v>164</v>
      </c>
      <c r="D16" s="130">
        <v>5111</v>
      </c>
      <c r="E16" s="129" t="s">
        <v>62</v>
      </c>
      <c r="F16" s="129" t="s">
        <v>165</v>
      </c>
      <c r="G16" s="129" t="s">
        <v>66</v>
      </c>
      <c r="H16" s="129" t="s">
        <v>59</v>
      </c>
      <c r="I16" s="129" t="s">
        <v>2073</v>
      </c>
      <c r="J16" s="129" t="s">
        <v>2074</v>
      </c>
      <c r="K16" s="129" t="s">
        <v>222</v>
      </c>
      <c r="L16" s="129" t="s">
        <v>43</v>
      </c>
      <c r="M16" s="131">
        <v>198.1</v>
      </c>
    </row>
    <row r="17" spans="1:13" x14ac:dyDescent="0.2">
      <c r="A17" s="129" t="s">
        <v>2077</v>
      </c>
      <c r="B17" s="129" t="s">
        <v>2059</v>
      </c>
      <c r="C17" s="129" t="s">
        <v>164</v>
      </c>
      <c r="D17" s="130">
        <v>5111</v>
      </c>
      <c r="E17" s="129" t="s">
        <v>62</v>
      </c>
      <c r="F17" s="129" t="s">
        <v>165</v>
      </c>
      <c r="G17" s="129" t="s">
        <v>66</v>
      </c>
      <c r="H17" s="129" t="s">
        <v>59</v>
      </c>
      <c r="I17" s="129" t="s">
        <v>2073</v>
      </c>
      <c r="J17" s="129" t="s">
        <v>2074</v>
      </c>
      <c r="K17" s="129" t="s">
        <v>209</v>
      </c>
      <c r="L17" s="129" t="s">
        <v>41</v>
      </c>
      <c r="M17" s="131">
        <v>148.6</v>
      </c>
    </row>
    <row r="18" spans="1:13" x14ac:dyDescent="0.2">
      <c r="A18" s="129" t="s">
        <v>2078</v>
      </c>
      <c r="B18" s="129" t="s">
        <v>2061</v>
      </c>
      <c r="C18" s="129" t="s">
        <v>164</v>
      </c>
      <c r="D18" s="130">
        <v>5111</v>
      </c>
      <c r="E18" s="129" t="s">
        <v>62</v>
      </c>
      <c r="F18" s="129" t="s">
        <v>165</v>
      </c>
      <c r="G18" s="129" t="s">
        <v>66</v>
      </c>
      <c r="H18" s="129" t="s">
        <v>59</v>
      </c>
      <c r="I18" s="129" t="s">
        <v>2073</v>
      </c>
      <c r="J18" s="129" t="s">
        <v>2074</v>
      </c>
      <c r="K18" s="129" t="s">
        <v>208</v>
      </c>
      <c r="L18" s="129" t="s">
        <v>41</v>
      </c>
      <c r="M18" s="131">
        <v>247.7</v>
      </c>
    </row>
    <row r="19" spans="1:13" x14ac:dyDescent="0.2">
      <c r="A19" s="129" t="s">
        <v>2079</v>
      </c>
      <c r="B19" s="129" t="s">
        <v>2063</v>
      </c>
      <c r="C19" s="129" t="s">
        <v>164</v>
      </c>
      <c r="D19" s="130">
        <v>5111</v>
      </c>
      <c r="E19" s="129" t="s">
        <v>62</v>
      </c>
      <c r="F19" s="129" t="s">
        <v>165</v>
      </c>
      <c r="G19" s="129" t="s">
        <v>66</v>
      </c>
      <c r="H19" s="129" t="s">
        <v>59</v>
      </c>
      <c r="I19" s="129" t="s">
        <v>2073</v>
      </c>
      <c r="J19" s="129" t="s">
        <v>2074</v>
      </c>
      <c r="K19" s="129" t="s">
        <v>222</v>
      </c>
      <c r="L19" s="129" t="s">
        <v>41</v>
      </c>
      <c r="M19" s="131">
        <v>123.8</v>
      </c>
    </row>
    <row r="20" spans="1:13" x14ac:dyDescent="0.2">
      <c r="A20" s="129" t="s">
        <v>2080</v>
      </c>
      <c r="B20" s="129" t="s">
        <v>2051</v>
      </c>
      <c r="C20" s="129" t="s">
        <v>164</v>
      </c>
      <c r="D20" s="130">
        <v>5111</v>
      </c>
      <c r="E20" s="129" t="s">
        <v>62</v>
      </c>
      <c r="F20" s="129" t="s">
        <v>165</v>
      </c>
      <c r="G20" s="129" t="s">
        <v>66</v>
      </c>
      <c r="H20" s="129" t="s">
        <v>59</v>
      </c>
      <c r="I20" s="129" t="s">
        <v>60</v>
      </c>
      <c r="J20" s="129" t="s">
        <v>61</v>
      </c>
      <c r="K20" s="129" t="s">
        <v>209</v>
      </c>
      <c r="L20" s="129" t="s">
        <v>43</v>
      </c>
      <c r="M20" s="131">
        <v>226.9</v>
      </c>
    </row>
    <row r="21" spans="1:13" x14ac:dyDescent="0.2">
      <c r="A21" s="129" t="s">
        <v>2081</v>
      </c>
      <c r="B21" s="129" t="s">
        <v>2055</v>
      </c>
      <c r="C21" s="129" t="s">
        <v>164</v>
      </c>
      <c r="D21" s="130">
        <v>5111</v>
      </c>
      <c r="E21" s="129" t="s">
        <v>62</v>
      </c>
      <c r="F21" s="129" t="s">
        <v>165</v>
      </c>
      <c r="G21" s="129" t="s">
        <v>66</v>
      </c>
      <c r="H21" s="129" t="s">
        <v>59</v>
      </c>
      <c r="I21" s="129" t="s">
        <v>60</v>
      </c>
      <c r="J21" s="129" t="s">
        <v>61</v>
      </c>
      <c r="K21" s="129" t="s">
        <v>208</v>
      </c>
      <c r="L21" s="129" t="s">
        <v>43</v>
      </c>
      <c r="M21" s="131">
        <v>340.4</v>
      </c>
    </row>
    <row r="22" spans="1:13" x14ac:dyDescent="0.2">
      <c r="A22" s="129" t="s">
        <v>2082</v>
      </c>
      <c r="B22" s="129" t="s">
        <v>2057</v>
      </c>
      <c r="C22" s="129" t="s">
        <v>164</v>
      </c>
      <c r="D22" s="130">
        <v>5111</v>
      </c>
      <c r="E22" s="129" t="s">
        <v>62</v>
      </c>
      <c r="F22" s="129" t="s">
        <v>165</v>
      </c>
      <c r="G22" s="129" t="s">
        <v>66</v>
      </c>
      <c r="H22" s="129" t="s">
        <v>59</v>
      </c>
      <c r="I22" s="129" t="s">
        <v>60</v>
      </c>
      <c r="J22" s="129" t="s">
        <v>61</v>
      </c>
      <c r="K22" s="129" t="s">
        <v>222</v>
      </c>
      <c r="L22" s="129" t="s">
        <v>43</v>
      </c>
      <c r="M22" s="131">
        <v>181.5</v>
      </c>
    </row>
    <row r="23" spans="1:13" x14ac:dyDescent="0.2">
      <c r="A23" s="129" t="s">
        <v>2083</v>
      </c>
      <c r="B23" s="129" t="s">
        <v>2059</v>
      </c>
      <c r="C23" s="129" t="s">
        <v>164</v>
      </c>
      <c r="D23" s="130">
        <v>5111</v>
      </c>
      <c r="E23" s="129" t="s">
        <v>62</v>
      </c>
      <c r="F23" s="129" t="s">
        <v>165</v>
      </c>
      <c r="G23" s="129" t="s">
        <v>66</v>
      </c>
      <c r="H23" s="129" t="s">
        <v>59</v>
      </c>
      <c r="I23" s="129" t="s">
        <v>60</v>
      </c>
      <c r="J23" s="129" t="s">
        <v>61</v>
      </c>
      <c r="K23" s="129" t="s">
        <v>209</v>
      </c>
      <c r="L23" s="129" t="s">
        <v>41</v>
      </c>
      <c r="M23" s="131">
        <v>136.1</v>
      </c>
    </row>
    <row r="24" spans="1:13" x14ac:dyDescent="0.2">
      <c r="A24" s="129" t="s">
        <v>2084</v>
      </c>
      <c r="B24" s="129" t="s">
        <v>2061</v>
      </c>
      <c r="C24" s="129" t="s">
        <v>164</v>
      </c>
      <c r="D24" s="130">
        <v>5111</v>
      </c>
      <c r="E24" s="129" t="s">
        <v>62</v>
      </c>
      <c r="F24" s="129" t="s">
        <v>165</v>
      </c>
      <c r="G24" s="129" t="s">
        <v>66</v>
      </c>
      <c r="H24" s="129" t="s">
        <v>59</v>
      </c>
      <c r="I24" s="129" t="s">
        <v>60</v>
      </c>
      <c r="J24" s="129" t="s">
        <v>61</v>
      </c>
      <c r="K24" s="129" t="s">
        <v>208</v>
      </c>
      <c r="L24" s="129" t="s">
        <v>41</v>
      </c>
      <c r="M24" s="131">
        <v>226.9</v>
      </c>
    </row>
    <row r="25" spans="1:13" x14ac:dyDescent="0.2">
      <c r="A25" s="129" t="s">
        <v>2085</v>
      </c>
      <c r="B25" s="129" t="s">
        <v>2063</v>
      </c>
      <c r="C25" s="129" t="s">
        <v>164</v>
      </c>
      <c r="D25" s="130">
        <v>5111</v>
      </c>
      <c r="E25" s="129" t="s">
        <v>62</v>
      </c>
      <c r="F25" s="129" t="s">
        <v>165</v>
      </c>
      <c r="G25" s="129" t="s">
        <v>66</v>
      </c>
      <c r="H25" s="129" t="s">
        <v>59</v>
      </c>
      <c r="I25" s="129" t="s">
        <v>60</v>
      </c>
      <c r="J25" s="129" t="s">
        <v>61</v>
      </c>
      <c r="K25" s="129" t="s">
        <v>222</v>
      </c>
      <c r="L25" s="129" t="s">
        <v>41</v>
      </c>
      <c r="M25" s="131">
        <v>113.5</v>
      </c>
    </row>
    <row r="26" spans="1:13" x14ac:dyDescent="0.2">
      <c r="A26" s="129" t="s">
        <v>2086</v>
      </c>
      <c r="B26" s="129" t="s">
        <v>2051</v>
      </c>
      <c r="C26" s="129" t="s">
        <v>164</v>
      </c>
      <c r="D26" s="130">
        <v>5111</v>
      </c>
      <c r="E26" s="129" t="s">
        <v>62</v>
      </c>
      <c r="F26" s="129" t="s">
        <v>165</v>
      </c>
      <c r="G26" s="129" t="s">
        <v>66</v>
      </c>
      <c r="H26" s="129" t="s">
        <v>59</v>
      </c>
      <c r="I26" s="129" t="s">
        <v>173</v>
      </c>
      <c r="J26" s="129" t="s">
        <v>174</v>
      </c>
      <c r="K26" s="129" t="s">
        <v>209</v>
      </c>
      <c r="L26" s="129" t="s">
        <v>43</v>
      </c>
      <c r="M26" s="131">
        <v>207.9</v>
      </c>
    </row>
    <row r="27" spans="1:13" x14ac:dyDescent="0.2">
      <c r="A27" s="129" t="s">
        <v>2087</v>
      </c>
      <c r="B27" s="129" t="s">
        <v>2055</v>
      </c>
      <c r="C27" s="129" t="s">
        <v>164</v>
      </c>
      <c r="D27" s="130">
        <v>5111</v>
      </c>
      <c r="E27" s="129" t="s">
        <v>62</v>
      </c>
      <c r="F27" s="129" t="s">
        <v>165</v>
      </c>
      <c r="G27" s="129" t="s">
        <v>66</v>
      </c>
      <c r="H27" s="129" t="s">
        <v>59</v>
      </c>
      <c r="I27" s="129" t="s">
        <v>173</v>
      </c>
      <c r="J27" s="129" t="s">
        <v>174</v>
      </c>
      <c r="K27" s="129" t="s">
        <v>208</v>
      </c>
      <c r="L27" s="129" t="s">
        <v>43</v>
      </c>
      <c r="M27" s="131">
        <v>311.8</v>
      </c>
    </row>
    <row r="28" spans="1:13" x14ac:dyDescent="0.2">
      <c r="A28" s="129" t="s">
        <v>2088</v>
      </c>
      <c r="B28" s="129" t="s">
        <v>2057</v>
      </c>
      <c r="C28" s="129" t="s">
        <v>164</v>
      </c>
      <c r="D28" s="130">
        <v>5111</v>
      </c>
      <c r="E28" s="129" t="s">
        <v>62</v>
      </c>
      <c r="F28" s="129" t="s">
        <v>165</v>
      </c>
      <c r="G28" s="129" t="s">
        <v>66</v>
      </c>
      <c r="H28" s="129" t="s">
        <v>59</v>
      </c>
      <c r="I28" s="129" t="s">
        <v>173</v>
      </c>
      <c r="J28" s="129" t="s">
        <v>174</v>
      </c>
      <c r="K28" s="129" t="s">
        <v>222</v>
      </c>
      <c r="L28" s="129" t="s">
        <v>43</v>
      </c>
      <c r="M28" s="131">
        <v>166.3</v>
      </c>
    </row>
    <row r="29" spans="1:13" x14ac:dyDescent="0.2">
      <c r="A29" s="129" t="s">
        <v>2089</v>
      </c>
      <c r="B29" s="129" t="s">
        <v>2059</v>
      </c>
      <c r="C29" s="129" t="s">
        <v>164</v>
      </c>
      <c r="D29" s="130">
        <v>5111</v>
      </c>
      <c r="E29" s="129" t="s">
        <v>62</v>
      </c>
      <c r="F29" s="129" t="s">
        <v>165</v>
      </c>
      <c r="G29" s="129" t="s">
        <v>66</v>
      </c>
      <c r="H29" s="129" t="s">
        <v>59</v>
      </c>
      <c r="I29" s="129" t="s">
        <v>173</v>
      </c>
      <c r="J29" s="129" t="s">
        <v>174</v>
      </c>
      <c r="K29" s="129" t="s">
        <v>209</v>
      </c>
      <c r="L29" s="129" t="s">
        <v>41</v>
      </c>
      <c r="M29" s="131">
        <v>124.7</v>
      </c>
    </row>
    <row r="30" spans="1:13" x14ac:dyDescent="0.2">
      <c r="A30" s="129" t="s">
        <v>2090</v>
      </c>
      <c r="B30" s="129" t="s">
        <v>2061</v>
      </c>
      <c r="C30" s="129" t="s">
        <v>164</v>
      </c>
      <c r="D30" s="130">
        <v>5111</v>
      </c>
      <c r="E30" s="129" t="s">
        <v>62</v>
      </c>
      <c r="F30" s="129" t="s">
        <v>165</v>
      </c>
      <c r="G30" s="129" t="s">
        <v>66</v>
      </c>
      <c r="H30" s="129" t="s">
        <v>59</v>
      </c>
      <c r="I30" s="129" t="s">
        <v>173</v>
      </c>
      <c r="J30" s="129" t="s">
        <v>174</v>
      </c>
      <c r="K30" s="129" t="s">
        <v>208</v>
      </c>
      <c r="L30" s="129" t="s">
        <v>41</v>
      </c>
      <c r="M30" s="131">
        <v>207.9</v>
      </c>
    </row>
    <row r="31" spans="1:13" x14ac:dyDescent="0.2">
      <c r="A31" s="129" t="s">
        <v>2091</v>
      </c>
      <c r="B31" s="129" t="s">
        <v>2063</v>
      </c>
      <c r="C31" s="129" t="s">
        <v>164</v>
      </c>
      <c r="D31" s="130">
        <v>5111</v>
      </c>
      <c r="E31" s="129" t="s">
        <v>62</v>
      </c>
      <c r="F31" s="129" t="s">
        <v>165</v>
      </c>
      <c r="G31" s="129" t="s">
        <v>66</v>
      </c>
      <c r="H31" s="129" t="s">
        <v>59</v>
      </c>
      <c r="I31" s="129" t="s">
        <v>173</v>
      </c>
      <c r="J31" s="129" t="s">
        <v>174</v>
      </c>
      <c r="K31" s="129" t="s">
        <v>222</v>
      </c>
      <c r="L31" s="129" t="s">
        <v>41</v>
      </c>
      <c r="M31" s="131">
        <v>103.9</v>
      </c>
    </row>
    <row r="32" spans="1:13" x14ac:dyDescent="0.2">
      <c r="A32" s="129" t="s">
        <v>2092</v>
      </c>
      <c r="B32" s="129" t="s">
        <v>2051</v>
      </c>
      <c r="C32" s="129" t="s">
        <v>164</v>
      </c>
      <c r="D32" s="130">
        <v>5111</v>
      </c>
      <c r="E32" s="129" t="s">
        <v>62</v>
      </c>
      <c r="F32" s="129" t="s">
        <v>165</v>
      </c>
      <c r="G32" s="129" t="s">
        <v>66</v>
      </c>
      <c r="H32" s="129" t="s">
        <v>59</v>
      </c>
      <c r="I32" s="129" t="s">
        <v>175</v>
      </c>
      <c r="J32" s="129" t="s">
        <v>176</v>
      </c>
      <c r="K32" s="129" t="s">
        <v>209</v>
      </c>
      <c r="L32" s="129" t="s">
        <v>43</v>
      </c>
      <c r="M32" s="131">
        <v>190.5</v>
      </c>
    </row>
    <row r="33" spans="1:13" x14ac:dyDescent="0.2">
      <c r="A33" s="129" t="s">
        <v>2093</v>
      </c>
      <c r="B33" s="129" t="s">
        <v>2055</v>
      </c>
      <c r="C33" s="129" t="s">
        <v>164</v>
      </c>
      <c r="D33" s="130">
        <v>5111</v>
      </c>
      <c r="E33" s="129" t="s">
        <v>62</v>
      </c>
      <c r="F33" s="129" t="s">
        <v>165</v>
      </c>
      <c r="G33" s="129" t="s">
        <v>66</v>
      </c>
      <c r="H33" s="129" t="s">
        <v>59</v>
      </c>
      <c r="I33" s="129" t="s">
        <v>175</v>
      </c>
      <c r="J33" s="129" t="s">
        <v>176</v>
      </c>
      <c r="K33" s="129" t="s">
        <v>208</v>
      </c>
      <c r="L33" s="129" t="s">
        <v>43</v>
      </c>
      <c r="M33" s="131">
        <v>285.7</v>
      </c>
    </row>
    <row r="34" spans="1:13" x14ac:dyDescent="0.2">
      <c r="A34" s="129" t="s">
        <v>2094</v>
      </c>
      <c r="B34" s="129" t="s">
        <v>2057</v>
      </c>
      <c r="C34" s="129" t="s">
        <v>164</v>
      </c>
      <c r="D34" s="130">
        <v>5111</v>
      </c>
      <c r="E34" s="129" t="s">
        <v>62</v>
      </c>
      <c r="F34" s="129" t="s">
        <v>165</v>
      </c>
      <c r="G34" s="129" t="s">
        <v>66</v>
      </c>
      <c r="H34" s="129" t="s">
        <v>59</v>
      </c>
      <c r="I34" s="129" t="s">
        <v>175</v>
      </c>
      <c r="J34" s="129" t="s">
        <v>176</v>
      </c>
      <c r="K34" s="129" t="s">
        <v>222</v>
      </c>
      <c r="L34" s="129" t="s">
        <v>43</v>
      </c>
      <c r="M34" s="131">
        <v>152.4</v>
      </c>
    </row>
    <row r="35" spans="1:13" x14ac:dyDescent="0.2">
      <c r="A35" s="129" t="s">
        <v>2095</v>
      </c>
      <c r="B35" s="129" t="s">
        <v>2059</v>
      </c>
      <c r="C35" s="129" t="s">
        <v>164</v>
      </c>
      <c r="D35" s="130">
        <v>5111</v>
      </c>
      <c r="E35" s="129" t="s">
        <v>62</v>
      </c>
      <c r="F35" s="129" t="s">
        <v>165</v>
      </c>
      <c r="G35" s="129" t="s">
        <v>66</v>
      </c>
      <c r="H35" s="129" t="s">
        <v>59</v>
      </c>
      <c r="I35" s="129" t="s">
        <v>175</v>
      </c>
      <c r="J35" s="129" t="s">
        <v>176</v>
      </c>
      <c r="K35" s="129" t="s">
        <v>209</v>
      </c>
      <c r="L35" s="129" t="s">
        <v>41</v>
      </c>
      <c r="M35" s="131">
        <v>114.3</v>
      </c>
    </row>
    <row r="36" spans="1:13" x14ac:dyDescent="0.2">
      <c r="A36" s="129" t="s">
        <v>2096</v>
      </c>
      <c r="B36" s="129" t="s">
        <v>2061</v>
      </c>
      <c r="C36" s="129" t="s">
        <v>164</v>
      </c>
      <c r="D36" s="130">
        <v>5111</v>
      </c>
      <c r="E36" s="129" t="s">
        <v>62</v>
      </c>
      <c r="F36" s="129" t="s">
        <v>165</v>
      </c>
      <c r="G36" s="129" t="s">
        <v>66</v>
      </c>
      <c r="H36" s="129" t="s">
        <v>59</v>
      </c>
      <c r="I36" s="129" t="s">
        <v>175</v>
      </c>
      <c r="J36" s="129" t="s">
        <v>176</v>
      </c>
      <c r="K36" s="129" t="s">
        <v>208</v>
      </c>
      <c r="L36" s="129" t="s">
        <v>41</v>
      </c>
      <c r="M36" s="131">
        <v>190.5</v>
      </c>
    </row>
    <row r="37" spans="1:13" x14ac:dyDescent="0.2">
      <c r="A37" s="129" t="s">
        <v>2097</v>
      </c>
      <c r="B37" s="129" t="s">
        <v>2063</v>
      </c>
      <c r="C37" s="129" t="s">
        <v>164</v>
      </c>
      <c r="D37" s="130">
        <v>5111</v>
      </c>
      <c r="E37" s="129" t="s">
        <v>62</v>
      </c>
      <c r="F37" s="129" t="s">
        <v>165</v>
      </c>
      <c r="G37" s="129" t="s">
        <v>66</v>
      </c>
      <c r="H37" s="129" t="s">
        <v>59</v>
      </c>
      <c r="I37" s="129" t="s">
        <v>175</v>
      </c>
      <c r="J37" s="129" t="s">
        <v>176</v>
      </c>
      <c r="K37" s="129" t="s">
        <v>222</v>
      </c>
      <c r="L37" s="129" t="s">
        <v>41</v>
      </c>
      <c r="M37" s="131">
        <v>95.2</v>
      </c>
    </row>
    <row r="38" spans="1:13" x14ac:dyDescent="0.2">
      <c r="A38" s="129" t="s">
        <v>2098</v>
      </c>
      <c r="B38" s="129" t="s">
        <v>2051</v>
      </c>
      <c r="C38" s="129" t="s">
        <v>164</v>
      </c>
      <c r="D38" s="130">
        <v>5111</v>
      </c>
      <c r="E38" s="129" t="s">
        <v>62</v>
      </c>
      <c r="F38" s="129" t="s">
        <v>165</v>
      </c>
      <c r="G38" s="129" t="s">
        <v>66</v>
      </c>
      <c r="H38" s="129" t="s">
        <v>59</v>
      </c>
      <c r="I38" s="129" t="s">
        <v>177</v>
      </c>
      <c r="J38" s="129" t="s">
        <v>178</v>
      </c>
      <c r="K38" s="129" t="s">
        <v>209</v>
      </c>
      <c r="L38" s="129" t="s">
        <v>43</v>
      </c>
      <c r="M38" s="131">
        <v>174.5</v>
      </c>
    </row>
    <row r="39" spans="1:13" x14ac:dyDescent="0.2">
      <c r="A39" s="129" t="s">
        <v>2099</v>
      </c>
      <c r="B39" s="129" t="s">
        <v>2055</v>
      </c>
      <c r="C39" s="129" t="s">
        <v>164</v>
      </c>
      <c r="D39" s="130">
        <v>5111</v>
      </c>
      <c r="E39" s="129" t="s">
        <v>62</v>
      </c>
      <c r="F39" s="129" t="s">
        <v>165</v>
      </c>
      <c r="G39" s="129" t="s">
        <v>66</v>
      </c>
      <c r="H39" s="129" t="s">
        <v>59</v>
      </c>
      <c r="I39" s="129" t="s">
        <v>177</v>
      </c>
      <c r="J39" s="129" t="s">
        <v>178</v>
      </c>
      <c r="K39" s="129" t="s">
        <v>208</v>
      </c>
      <c r="L39" s="129" t="s">
        <v>43</v>
      </c>
      <c r="M39" s="131">
        <v>261.8</v>
      </c>
    </row>
    <row r="40" spans="1:13" x14ac:dyDescent="0.2">
      <c r="A40" s="129" t="s">
        <v>2100</v>
      </c>
      <c r="B40" s="129" t="s">
        <v>2057</v>
      </c>
      <c r="C40" s="129" t="s">
        <v>164</v>
      </c>
      <c r="D40" s="130">
        <v>5111</v>
      </c>
      <c r="E40" s="129" t="s">
        <v>62</v>
      </c>
      <c r="F40" s="129" t="s">
        <v>165</v>
      </c>
      <c r="G40" s="129" t="s">
        <v>66</v>
      </c>
      <c r="H40" s="129" t="s">
        <v>59</v>
      </c>
      <c r="I40" s="129" t="s">
        <v>177</v>
      </c>
      <c r="J40" s="129" t="s">
        <v>178</v>
      </c>
      <c r="K40" s="129" t="s">
        <v>222</v>
      </c>
      <c r="L40" s="129" t="s">
        <v>43</v>
      </c>
      <c r="M40" s="131">
        <v>139.6</v>
      </c>
    </row>
    <row r="41" spans="1:13" x14ac:dyDescent="0.2">
      <c r="A41" s="129" t="s">
        <v>2101</v>
      </c>
      <c r="B41" s="129" t="s">
        <v>2059</v>
      </c>
      <c r="C41" s="129" t="s">
        <v>164</v>
      </c>
      <c r="D41" s="130">
        <v>5111</v>
      </c>
      <c r="E41" s="129" t="s">
        <v>62</v>
      </c>
      <c r="F41" s="129" t="s">
        <v>165</v>
      </c>
      <c r="G41" s="129" t="s">
        <v>66</v>
      </c>
      <c r="H41" s="129" t="s">
        <v>59</v>
      </c>
      <c r="I41" s="129" t="s">
        <v>177</v>
      </c>
      <c r="J41" s="129" t="s">
        <v>178</v>
      </c>
      <c r="K41" s="129" t="s">
        <v>209</v>
      </c>
      <c r="L41" s="129" t="s">
        <v>41</v>
      </c>
      <c r="M41" s="131">
        <v>104.7</v>
      </c>
    </row>
    <row r="42" spans="1:13" x14ac:dyDescent="0.2">
      <c r="A42" s="129" t="s">
        <v>2102</v>
      </c>
      <c r="B42" s="129" t="s">
        <v>2061</v>
      </c>
      <c r="C42" s="129" t="s">
        <v>164</v>
      </c>
      <c r="D42" s="130">
        <v>5111</v>
      </c>
      <c r="E42" s="129" t="s">
        <v>62</v>
      </c>
      <c r="F42" s="129" t="s">
        <v>165</v>
      </c>
      <c r="G42" s="129" t="s">
        <v>66</v>
      </c>
      <c r="H42" s="129" t="s">
        <v>59</v>
      </c>
      <c r="I42" s="129" t="s">
        <v>177</v>
      </c>
      <c r="J42" s="129" t="s">
        <v>178</v>
      </c>
      <c r="K42" s="129" t="s">
        <v>208</v>
      </c>
      <c r="L42" s="129" t="s">
        <v>41</v>
      </c>
      <c r="M42" s="131">
        <v>174.5</v>
      </c>
    </row>
    <row r="43" spans="1:13" x14ac:dyDescent="0.2">
      <c r="A43" s="129" t="s">
        <v>2103</v>
      </c>
      <c r="B43" s="129" t="s">
        <v>2063</v>
      </c>
      <c r="C43" s="129" t="s">
        <v>164</v>
      </c>
      <c r="D43" s="130">
        <v>5111</v>
      </c>
      <c r="E43" s="129" t="s">
        <v>62</v>
      </c>
      <c r="F43" s="129" t="s">
        <v>165</v>
      </c>
      <c r="G43" s="129" t="s">
        <v>66</v>
      </c>
      <c r="H43" s="129" t="s">
        <v>59</v>
      </c>
      <c r="I43" s="129" t="s">
        <v>177</v>
      </c>
      <c r="J43" s="129" t="s">
        <v>178</v>
      </c>
      <c r="K43" s="129" t="s">
        <v>222</v>
      </c>
      <c r="L43" s="129" t="s">
        <v>41</v>
      </c>
      <c r="M43" s="131">
        <v>87.3</v>
      </c>
    </row>
    <row r="44" spans="1:13" x14ac:dyDescent="0.2">
      <c r="A44" s="129" t="s">
        <v>2104</v>
      </c>
      <c r="B44" s="129" t="s">
        <v>2051</v>
      </c>
      <c r="C44" s="129" t="s">
        <v>164</v>
      </c>
      <c r="D44" s="130">
        <v>5111</v>
      </c>
      <c r="E44" s="129" t="s">
        <v>62</v>
      </c>
      <c r="F44" s="129" t="s">
        <v>165</v>
      </c>
      <c r="G44" s="129" t="s">
        <v>66</v>
      </c>
      <c r="H44" s="129" t="s">
        <v>59</v>
      </c>
      <c r="I44" s="129" t="s">
        <v>179</v>
      </c>
      <c r="J44" s="129" t="s">
        <v>180</v>
      </c>
      <c r="K44" s="129" t="s">
        <v>209</v>
      </c>
      <c r="L44" s="129" t="s">
        <v>43</v>
      </c>
      <c r="M44" s="131">
        <v>159.9</v>
      </c>
    </row>
    <row r="45" spans="1:13" x14ac:dyDescent="0.2">
      <c r="A45" s="129" t="s">
        <v>2105</v>
      </c>
      <c r="B45" s="129" t="s">
        <v>2055</v>
      </c>
      <c r="C45" s="129" t="s">
        <v>164</v>
      </c>
      <c r="D45" s="130">
        <v>5111</v>
      </c>
      <c r="E45" s="129" t="s">
        <v>62</v>
      </c>
      <c r="F45" s="129" t="s">
        <v>165</v>
      </c>
      <c r="G45" s="129" t="s">
        <v>66</v>
      </c>
      <c r="H45" s="129" t="s">
        <v>59</v>
      </c>
      <c r="I45" s="129" t="s">
        <v>179</v>
      </c>
      <c r="J45" s="129" t="s">
        <v>180</v>
      </c>
      <c r="K45" s="129" t="s">
        <v>208</v>
      </c>
      <c r="L45" s="129" t="s">
        <v>43</v>
      </c>
      <c r="M45" s="131">
        <v>239.9</v>
      </c>
    </row>
    <row r="46" spans="1:13" x14ac:dyDescent="0.2">
      <c r="A46" s="129" t="s">
        <v>2106</v>
      </c>
      <c r="B46" s="129" t="s">
        <v>2057</v>
      </c>
      <c r="C46" s="129" t="s">
        <v>164</v>
      </c>
      <c r="D46" s="130">
        <v>5111</v>
      </c>
      <c r="E46" s="129" t="s">
        <v>62</v>
      </c>
      <c r="F46" s="129" t="s">
        <v>165</v>
      </c>
      <c r="G46" s="129" t="s">
        <v>66</v>
      </c>
      <c r="H46" s="129" t="s">
        <v>59</v>
      </c>
      <c r="I46" s="129" t="s">
        <v>179</v>
      </c>
      <c r="J46" s="129" t="s">
        <v>180</v>
      </c>
      <c r="K46" s="129" t="s">
        <v>222</v>
      </c>
      <c r="L46" s="129" t="s">
        <v>43</v>
      </c>
      <c r="M46" s="131">
        <v>127.9</v>
      </c>
    </row>
    <row r="47" spans="1:13" x14ac:dyDescent="0.2">
      <c r="A47" s="129" t="s">
        <v>2107</v>
      </c>
      <c r="B47" s="129" t="s">
        <v>2059</v>
      </c>
      <c r="C47" s="129" t="s">
        <v>164</v>
      </c>
      <c r="D47" s="130">
        <v>5111</v>
      </c>
      <c r="E47" s="129" t="s">
        <v>62</v>
      </c>
      <c r="F47" s="129" t="s">
        <v>165</v>
      </c>
      <c r="G47" s="129" t="s">
        <v>66</v>
      </c>
      <c r="H47" s="129" t="s">
        <v>59</v>
      </c>
      <c r="I47" s="129" t="s">
        <v>179</v>
      </c>
      <c r="J47" s="129" t="s">
        <v>180</v>
      </c>
      <c r="K47" s="129" t="s">
        <v>209</v>
      </c>
      <c r="L47" s="129" t="s">
        <v>41</v>
      </c>
      <c r="M47" s="131">
        <v>96</v>
      </c>
    </row>
    <row r="48" spans="1:13" x14ac:dyDescent="0.2">
      <c r="A48" s="129" t="s">
        <v>2108</v>
      </c>
      <c r="B48" s="129" t="s">
        <v>2061</v>
      </c>
      <c r="C48" s="129" t="s">
        <v>164</v>
      </c>
      <c r="D48" s="130">
        <v>5111</v>
      </c>
      <c r="E48" s="129" t="s">
        <v>62</v>
      </c>
      <c r="F48" s="129" t="s">
        <v>165</v>
      </c>
      <c r="G48" s="129" t="s">
        <v>66</v>
      </c>
      <c r="H48" s="129" t="s">
        <v>59</v>
      </c>
      <c r="I48" s="129" t="s">
        <v>179</v>
      </c>
      <c r="J48" s="129" t="s">
        <v>180</v>
      </c>
      <c r="K48" s="129" t="s">
        <v>208</v>
      </c>
      <c r="L48" s="129" t="s">
        <v>41</v>
      </c>
      <c r="M48" s="131">
        <v>159.9</v>
      </c>
    </row>
    <row r="49" spans="1:13" x14ac:dyDescent="0.2">
      <c r="A49" s="129" t="s">
        <v>2109</v>
      </c>
      <c r="B49" s="129" t="s">
        <v>2063</v>
      </c>
      <c r="C49" s="129" t="s">
        <v>164</v>
      </c>
      <c r="D49" s="130">
        <v>5111</v>
      </c>
      <c r="E49" s="129" t="s">
        <v>62</v>
      </c>
      <c r="F49" s="129" t="s">
        <v>165</v>
      </c>
      <c r="G49" s="129" t="s">
        <v>66</v>
      </c>
      <c r="H49" s="129" t="s">
        <v>59</v>
      </c>
      <c r="I49" s="129" t="s">
        <v>179</v>
      </c>
      <c r="J49" s="129" t="s">
        <v>180</v>
      </c>
      <c r="K49" s="129" t="s">
        <v>222</v>
      </c>
      <c r="L49" s="129" t="s">
        <v>41</v>
      </c>
      <c r="M49" s="131">
        <v>80</v>
      </c>
    </row>
    <row r="50" spans="1:13" x14ac:dyDescent="0.2">
      <c r="A50" s="129" t="s">
        <v>2110</v>
      </c>
      <c r="B50" s="129" t="s">
        <v>2111</v>
      </c>
      <c r="C50" s="129" t="s">
        <v>164</v>
      </c>
      <c r="D50" s="130">
        <v>5711</v>
      </c>
      <c r="E50" s="129" t="s">
        <v>63</v>
      </c>
      <c r="F50" s="129" t="s">
        <v>165</v>
      </c>
      <c r="G50" s="129" t="s">
        <v>66</v>
      </c>
      <c r="H50" s="129" t="s">
        <v>59</v>
      </c>
      <c r="I50" s="129" t="s">
        <v>2052</v>
      </c>
      <c r="J50" s="129" t="s">
        <v>2053</v>
      </c>
      <c r="K50" s="129" t="s">
        <v>209</v>
      </c>
      <c r="L50" s="129" t="s">
        <v>43</v>
      </c>
      <c r="M50" s="131">
        <v>295</v>
      </c>
    </row>
    <row r="51" spans="1:13" x14ac:dyDescent="0.2">
      <c r="A51" s="129" t="s">
        <v>2112</v>
      </c>
      <c r="B51" s="129" t="s">
        <v>2113</v>
      </c>
      <c r="C51" s="129" t="s">
        <v>164</v>
      </c>
      <c r="D51" s="130">
        <v>5711</v>
      </c>
      <c r="E51" s="129" t="s">
        <v>63</v>
      </c>
      <c r="F51" s="129" t="s">
        <v>165</v>
      </c>
      <c r="G51" s="129" t="s">
        <v>66</v>
      </c>
      <c r="H51" s="129" t="s">
        <v>59</v>
      </c>
      <c r="I51" s="129" t="s">
        <v>2052</v>
      </c>
      <c r="J51" s="129" t="s">
        <v>2053</v>
      </c>
      <c r="K51" s="129" t="s">
        <v>208</v>
      </c>
      <c r="L51" s="129" t="s">
        <v>43</v>
      </c>
      <c r="M51" s="131">
        <v>442.5</v>
      </c>
    </row>
    <row r="52" spans="1:13" x14ac:dyDescent="0.2">
      <c r="A52" s="129" t="s">
        <v>2114</v>
      </c>
      <c r="B52" s="129" t="s">
        <v>2115</v>
      </c>
      <c r="C52" s="129" t="s">
        <v>164</v>
      </c>
      <c r="D52" s="130">
        <v>5711</v>
      </c>
      <c r="E52" s="129" t="s">
        <v>63</v>
      </c>
      <c r="F52" s="129" t="s">
        <v>165</v>
      </c>
      <c r="G52" s="129" t="s">
        <v>66</v>
      </c>
      <c r="H52" s="129" t="s">
        <v>59</v>
      </c>
      <c r="I52" s="129" t="s">
        <v>2052</v>
      </c>
      <c r="J52" s="129" t="s">
        <v>2053</v>
      </c>
      <c r="K52" s="129" t="s">
        <v>222</v>
      </c>
      <c r="L52" s="129" t="s">
        <v>43</v>
      </c>
      <c r="M52" s="131">
        <v>236</v>
      </c>
    </row>
    <row r="53" spans="1:13" x14ac:dyDescent="0.2">
      <c r="A53" s="129" t="s">
        <v>2116</v>
      </c>
      <c r="B53" s="129" t="s">
        <v>2117</v>
      </c>
      <c r="C53" s="129" t="s">
        <v>164</v>
      </c>
      <c r="D53" s="130">
        <v>5711</v>
      </c>
      <c r="E53" s="129" t="s">
        <v>63</v>
      </c>
      <c r="F53" s="129" t="s">
        <v>165</v>
      </c>
      <c r="G53" s="129" t="s">
        <v>66</v>
      </c>
      <c r="H53" s="129" t="s">
        <v>59</v>
      </c>
      <c r="I53" s="129" t="s">
        <v>2052</v>
      </c>
      <c r="J53" s="129" t="s">
        <v>2053</v>
      </c>
      <c r="K53" s="129" t="s">
        <v>209</v>
      </c>
      <c r="L53" s="129" t="s">
        <v>41</v>
      </c>
      <c r="M53" s="131">
        <v>177</v>
      </c>
    </row>
    <row r="54" spans="1:13" x14ac:dyDescent="0.2">
      <c r="A54" s="129" t="s">
        <v>2118</v>
      </c>
      <c r="B54" s="129" t="s">
        <v>2119</v>
      </c>
      <c r="C54" s="129" t="s">
        <v>164</v>
      </c>
      <c r="D54" s="130">
        <v>5711</v>
      </c>
      <c r="E54" s="129" t="s">
        <v>63</v>
      </c>
      <c r="F54" s="129" t="s">
        <v>165</v>
      </c>
      <c r="G54" s="129" t="s">
        <v>66</v>
      </c>
      <c r="H54" s="129" t="s">
        <v>59</v>
      </c>
      <c r="I54" s="129" t="s">
        <v>2052</v>
      </c>
      <c r="J54" s="129" t="s">
        <v>2053</v>
      </c>
      <c r="K54" s="129" t="s">
        <v>208</v>
      </c>
      <c r="L54" s="129" t="s">
        <v>41</v>
      </c>
      <c r="M54" s="131">
        <v>295</v>
      </c>
    </row>
    <row r="55" spans="1:13" x14ac:dyDescent="0.2">
      <c r="A55" s="129" t="s">
        <v>2120</v>
      </c>
      <c r="B55" s="129" t="s">
        <v>2121</v>
      </c>
      <c r="C55" s="129" t="s">
        <v>164</v>
      </c>
      <c r="D55" s="130">
        <v>5711</v>
      </c>
      <c r="E55" s="129" t="s">
        <v>63</v>
      </c>
      <c r="F55" s="129" t="s">
        <v>165</v>
      </c>
      <c r="G55" s="129" t="s">
        <v>66</v>
      </c>
      <c r="H55" s="129" t="s">
        <v>59</v>
      </c>
      <c r="I55" s="129" t="s">
        <v>2052</v>
      </c>
      <c r="J55" s="129" t="s">
        <v>2053</v>
      </c>
      <c r="K55" s="129" t="s">
        <v>222</v>
      </c>
      <c r="L55" s="129" t="s">
        <v>41</v>
      </c>
      <c r="M55" s="131">
        <v>147.5</v>
      </c>
    </row>
    <row r="56" spans="1:13" x14ac:dyDescent="0.2">
      <c r="A56" s="129" t="s">
        <v>2122</v>
      </c>
      <c r="B56" s="129" t="s">
        <v>2111</v>
      </c>
      <c r="C56" s="129" t="s">
        <v>164</v>
      </c>
      <c r="D56" s="130">
        <v>5711</v>
      </c>
      <c r="E56" s="129" t="s">
        <v>63</v>
      </c>
      <c r="F56" s="129" t="s">
        <v>165</v>
      </c>
      <c r="G56" s="129" t="s">
        <v>66</v>
      </c>
      <c r="H56" s="129" t="s">
        <v>59</v>
      </c>
      <c r="I56" s="129" t="s">
        <v>2065</v>
      </c>
      <c r="J56" s="129" t="s">
        <v>2066</v>
      </c>
      <c r="K56" s="129" t="s">
        <v>209</v>
      </c>
      <c r="L56" s="129" t="s">
        <v>43</v>
      </c>
      <c r="M56" s="131">
        <v>270.3</v>
      </c>
    </row>
    <row r="57" spans="1:13" x14ac:dyDescent="0.2">
      <c r="A57" s="129" t="s">
        <v>2123</v>
      </c>
      <c r="B57" s="129" t="s">
        <v>2113</v>
      </c>
      <c r="C57" s="129" t="s">
        <v>164</v>
      </c>
      <c r="D57" s="130">
        <v>5711</v>
      </c>
      <c r="E57" s="129" t="s">
        <v>63</v>
      </c>
      <c r="F57" s="129" t="s">
        <v>165</v>
      </c>
      <c r="G57" s="129" t="s">
        <v>66</v>
      </c>
      <c r="H57" s="129" t="s">
        <v>59</v>
      </c>
      <c r="I57" s="129" t="s">
        <v>2065</v>
      </c>
      <c r="J57" s="129" t="s">
        <v>2066</v>
      </c>
      <c r="K57" s="129" t="s">
        <v>208</v>
      </c>
      <c r="L57" s="129" t="s">
        <v>43</v>
      </c>
      <c r="M57" s="131">
        <v>405.4</v>
      </c>
    </row>
    <row r="58" spans="1:13" x14ac:dyDescent="0.2">
      <c r="A58" s="129" t="s">
        <v>2124</v>
      </c>
      <c r="B58" s="129" t="s">
        <v>2115</v>
      </c>
      <c r="C58" s="129" t="s">
        <v>164</v>
      </c>
      <c r="D58" s="130">
        <v>5711</v>
      </c>
      <c r="E58" s="129" t="s">
        <v>63</v>
      </c>
      <c r="F58" s="129" t="s">
        <v>165</v>
      </c>
      <c r="G58" s="129" t="s">
        <v>66</v>
      </c>
      <c r="H58" s="129" t="s">
        <v>59</v>
      </c>
      <c r="I58" s="129" t="s">
        <v>2065</v>
      </c>
      <c r="J58" s="129" t="s">
        <v>2066</v>
      </c>
      <c r="K58" s="129" t="s">
        <v>222</v>
      </c>
      <c r="L58" s="129" t="s">
        <v>43</v>
      </c>
      <c r="M58" s="131">
        <v>216.2</v>
      </c>
    </row>
    <row r="59" spans="1:13" x14ac:dyDescent="0.2">
      <c r="A59" s="129" t="s">
        <v>2125</v>
      </c>
      <c r="B59" s="129" t="s">
        <v>2117</v>
      </c>
      <c r="C59" s="129" t="s">
        <v>164</v>
      </c>
      <c r="D59" s="130">
        <v>5711</v>
      </c>
      <c r="E59" s="129" t="s">
        <v>63</v>
      </c>
      <c r="F59" s="129" t="s">
        <v>165</v>
      </c>
      <c r="G59" s="129" t="s">
        <v>66</v>
      </c>
      <c r="H59" s="129" t="s">
        <v>59</v>
      </c>
      <c r="I59" s="129" t="s">
        <v>2065</v>
      </c>
      <c r="J59" s="129" t="s">
        <v>2066</v>
      </c>
      <c r="K59" s="129" t="s">
        <v>209</v>
      </c>
      <c r="L59" s="129" t="s">
        <v>41</v>
      </c>
      <c r="M59" s="131">
        <v>162.19999999999999</v>
      </c>
    </row>
    <row r="60" spans="1:13" x14ac:dyDescent="0.2">
      <c r="A60" s="129" t="s">
        <v>2126</v>
      </c>
      <c r="B60" s="129" t="s">
        <v>2119</v>
      </c>
      <c r="C60" s="129" t="s">
        <v>164</v>
      </c>
      <c r="D60" s="130">
        <v>5711</v>
      </c>
      <c r="E60" s="129" t="s">
        <v>63</v>
      </c>
      <c r="F60" s="129" t="s">
        <v>165</v>
      </c>
      <c r="G60" s="129" t="s">
        <v>66</v>
      </c>
      <c r="H60" s="129" t="s">
        <v>59</v>
      </c>
      <c r="I60" s="129" t="s">
        <v>2065</v>
      </c>
      <c r="J60" s="129" t="s">
        <v>2066</v>
      </c>
      <c r="K60" s="129" t="s">
        <v>208</v>
      </c>
      <c r="L60" s="129" t="s">
        <v>41</v>
      </c>
      <c r="M60" s="131">
        <v>270.3</v>
      </c>
    </row>
    <row r="61" spans="1:13" x14ac:dyDescent="0.2">
      <c r="A61" s="129" t="s">
        <v>2127</v>
      </c>
      <c r="B61" s="129" t="s">
        <v>2121</v>
      </c>
      <c r="C61" s="129" t="s">
        <v>164</v>
      </c>
      <c r="D61" s="130">
        <v>5711</v>
      </c>
      <c r="E61" s="129" t="s">
        <v>63</v>
      </c>
      <c r="F61" s="129" t="s">
        <v>165</v>
      </c>
      <c r="G61" s="129" t="s">
        <v>66</v>
      </c>
      <c r="H61" s="129" t="s">
        <v>59</v>
      </c>
      <c r="I61" s="129" t="s">
        <v>2065</v>
      </c>
      <c r="J61" s="129" t="s">
        <v>2066</v>
      </c>
      <c r="K61" s="129" t="s">
        <v>222</v>
      </c>
      <c r="L61" s="129" t="s">
        <v>41</v>
      </c>
      <c r="M61" s="131">
        <v>135.1</v>
      </c>
    </row>
    <row r="62" spans="1:13" x14ac:dyDescent="0.2">
      <c r="A62" s="129" t="s">
        <v>2128</v>
      </c>
      <c r="B62" s="129" t="s">
        <v>2111</v>
      </c>
      <c r="C62" s="129" t="s">
        <v>164</v>
      </c>
      <c r="D62" s="130">
        <v>5711</v>
      </c>
      <c r="E62" s="129" t="s">
        <v>63</v>
      </c>
      <c r="F62" s="129" t="s">
        <v>165</v>
      </c>
      <c r="G62" s="129" t="s">
        <v>66</v>
      </c>
      <c r="H62" s="129" t="s">
        <v>59</v>
      </c>
      <c r="I62" s="129" t="s">
        <v>2073</v>
      </c>
      <c r="J62" s="129" t="s">
        <v>2074</v>
      </c>
      <c r="K62" s="129" t="s">
        <v>209</v>
      </c>
      <c r="L62" s="129" t="s">
        <v>43</v>
      </c>
      <c r="M62" s="131">
        <v>247.7</v>
      </c>
    </row>
    <row r="63" spans="1:13" x14ac:dyDescent="0.2">
      <c r="A63" s="129" t="s">
        <v>2129</v>
      </c>
      <c r="B63" s="129" t="s">
        <v>2113</v>
      </c>
      <c r="C63" s="129" t="s">
        <v>164</v>
      </c>
      <c r="D63" s="130">
        <v>5711</v>
      </c>
      <c r="E63" s="129" t="s">
        <v>63</v>
      </c>
      <c r="F63" s="129" t="s">
        <v>165</v>
      </c>
      <c r="G63" s="129" t="s">
        <v>66</v>
      </c>
      <c r="H63" s="129" t="s">
        <v>59</v>
      </c>
      <c r="I63" s="129" t="s">
        <v>2073</v>
      </c>
      <c r="J63" s="129" t="s">
        <v>2074</v>
      </c>
      <c r="K63" s="129" t="s">
        <v>208</v>
      </c>
      <c r="L63" s="129" t="s">
        <v>43</v>
      </c>
      <c r="M63" s="131">
        <v>371.5</v>
      </c>
    </row>
    <row r="64" spans="1:13" x14ac:dyDescent="0.2">
      <c r="A64" s="129" t="s">
        <v>2130</v>
      </c>
      <c r="B64" s="129" t="s">
        <v>2115</v>
      </c>
      <c r="C64" s="129" t="s">
        <v>164</v>
      </c>
      <c r="D64" s="130">
        <v>5711</v>
      </c>
      <c r="E64" s="129" t="s">
        <v>63</v>
      </c>
      <c r="F64" s="129" t="s">
        <v>165</v>
      </c>
      <c r="G64" s="129" t="s">
        <v>66</v>
      </c>
      <c r="H64" s="129" t="s">
        <v>59</v>
      </c>
      <c r="I64" s="129" t="s">
        <v>2073</v>
      </c>
      <c r="J64" s="129" t="s">
        <v>2074</v>
      </c>
      <c r="K64" s="129" t="s">
        <v>222</v>
      </c>
      <c r="L64" s="129" t="s">
        <v>43</v>
      </c>
      <c r="M64" s="131">
        <v>198.1</v>
      </c>
    </row>
    <row r="65" spans="1:13" x14ac:dyDescent="0.2">
      <c r="A65" s="129" t="s">
        <v>2131</v>
      </c>
      <c r="B65" s="129" t="s">
        <v>2117</v>
      </c>
      <c r="C65" s="129" t="s">
        <v>164</v>
      </c>
      <c r="D65" s="130">
        <v>5711</v>
      </c>
      <c r="E65" s="129" t="s">
        <v>63</v>
      </c>
      <c r="F65" s="129" t="s">
        <v>165</v>
      </c>
      <c r="G65" s="129" t="s">
        <v>66</v>
      </c>
      <c r="H65" s="129" t="s">
        <v>59</v>
      </c>
      <c r="I65" s="129" t="s">
        <v>2073</v>
      </c>
      <c r="J65" s="129" t="s">
        <v>2074</v>
      </c>
      <c r="K65" s="129" t="s">
        <v>209</v>
      </c>
      <c r="L65" s="129" t="s">
        <v>41</v>
      </c>
      <c r="M65" s="131">
        <v>148.6</v>
      </c>
    </row>
    <row r="66" spans="1:13" x14ac:dyDescent="0.2">
      <c r="A66" s="129" t="s">
        <v>2132</v>
      </c>
      <c r="B66" s="129" t="s">
        <v>2119</v>
      </c>
      <c r="C66" s="129" t="s">
        <v>164</v>
      </c>
      <c r="D66" s="130">
        <v>5711</v>
      </c>
      <c r="E66" s="129" t="s">
        <v>63</v>
      </c>
      <c r="F66" s="129" t="s">
        <v>165</v>
      </c>
      <c r="G66" s="129" t="s">
        <v>66</v>
      </c>
      <c r="H66" s="129" t="s">
        <v>59</v>
      </c>
      <c r="I66" s="129" t="s">
        <v>2073</v>
      </c>
      <c r="J66" s="129" t="s">
        <v>2074</v>
      </c>
      <c r="K66" s="129" t="s">
        <v>208</v>
      </c>
      <c r="L66" s="129" t="s">
        <v>41</v>
      </c>
      <c r="M66" s="131">
        <v>247.7</v>
      </c>
    </row>
    <row r="67" spans="1:13" x14ac:dyDescent="0.2">
      <c r="A67" s="129" t="s">
        <v>2133</v>
      </c>
      <c r="B67" s="129" t="s">
        <v>2121</v>
      </c>
      <c r="C67" s="129" t="s">
        <v>164</v>
      </c>
      <c r="D67" s="130">
        <v>5711</v>
      </c>
      <c r="E67" s="129" t="s">
        <v>63</v>
      </c>
      <c r="F67" s="129" t="s">
        <v>165</v>
      </c>
      <c r="G67" s="129" t="s">
        <v>66</v>
      </c>
      <c r="H67" s="129" t="s">
        <v>59</v>
      </c>
      <c r="I67" s="129" t="s">
        <v>2073</v>
      </c>
      <c r="J67" s="129" t="s">
        <v>2074</v>
      </c>
      <c r="K67" s="129" t="s">
        <v>222</v>
      </c>
      <c r="L67" s="129" t="s">
        <v>41</v>
      </c>
      <c r="M67" s="131">
        <v>123.8</v>
      </c>
    </row>
    <row r="68" spans="1:13" x14ac:dyDescent="0.2">
      <c r="A68" s="129" t="s">
        <v>2134</v>
      </c>
      <c r="B68" s="129" t="s">
        <v>2111</v>
      </c>
      <c r="C68" s="129" t="s">
        <v>164</v>
      </c>
      <c r="D68" s="130">
        <v>5711</v>
      </c>
      <c r="E68" s="129" t="s">
        <v>63</v>
      </c>
      <c r="F68" s="129" t="s">
        <v>165</v>
      </c>
      <c r="G68" s="129" t="s">
        <v>66</v>
      </c>
      <c r="H68" s="129" t="s">
        <v>59</v>
      </c>
      <c r="I68" s="129" t="s">
        <v>60</v>
      </c>
      <c r="J68" s="129" t="s">
        <v>61</v>
      </c>
      <c r="K68" s="129" t="s">
        <v>209</v>
      </c>
      <c r="L68" s="129" t="s">
        <v>43</v>
      </c>
      <c r="M68" s="131">
        <v>226.9</v>
      </c>
    </row>
    <row r="69" spans="1:13" x14ac:dyDescent="0.2">
      <c r="A69" s="129" t="s">
        <v>2135</v>
      </c>
      <c r="B69" s="129" t="s">
        <v>2113</v>
      </c>
      <c r="C69" s="129" t="s">
        <v>164</v>
      </c>
      <c r="D69" s="130">
        <v>5711</v>
      </c>
      <c r="E69" s="129" t="s">
        <v>63</v>
      </c>
      <c r="F69" s="129" t="s">
        <v>165</v>
      </c>
      <c r="G69" s="129" t="s">
        <v>66</v>
      </c>
      <c r="H69" s="129" t="s">
        <v>59</v>
      </c>
      <c r="I69" s="129" t="s">
        <v>60</v>
      </c>
      <c r="J69" s="129" t="s">
        <v>61</v>
      </c>
      <c r="K69" s="129" t="s">
        <v>208</v>
      </c>
      <c r="L69" s="129" t="s">
        <v>43</v>
      </c>
      <c r="M69" s="131">
        <v>340.4</v>
      </c>
    </row>
    <row r="70" spans="1:13" x14ac:dyDescent="0.2">
      <c r="A70" s="129" t="s">
        <v>2136</v>
      </c>
      <c r="B70" s="129" t="s">
        <v>2115</v>
      </c>
      <c r="C70" s="129" t="s">
        <v>164</v>
      </c>
      <c r="D70" s="130">
        <v>5711</v>
      </c>
      <c r="E70" s="129" t="s">
        <v>63</v>
      </c>
      <c r="F70" s="129" t="s">
        <v>165</v>
      </c>
      <c r="G70" s="129" t="s">
        <v>66</v>
      </c>
      <c r="H70" s="129" t="s">
        <v>59</v>
      </c>
      <c r="I70" s="129" t="s">
        <v>60</v>
      </c>
      <c r="J70" s="129" t="s">
        <v>61</v>
      </c>
      <c r="K70" s="129" t="s">
        <v>222</v>
      </c>
      <c r="L70" s="129" t="s">
        <v>43</v>
      </c>
      <c r="M70" s="131">
        <v>181.5</v>
      </c>
    </row>
    <row r="71" spans="1:13" x14ac:dyDescent="0.2">
      <c r="A71" s="129" t="s">
        <v>2137</v>
      </c>
      <c r="B71" s="129" t="s">
        <v>2117</v>
      </c>
      <c r="C71" s="129" t="s">
        <v>164</v>
      </c>
      <c r="D71" s="130">
        <v>5711</v>
      </c>
      <c r="E71" s="129" t="s">
        <v>63</v>
      </c>
      <c r="F71" s="129" t="s">
        <v>165</v>
      </c>
      <c r="G71" s="129" t="s">
        <v>66</v>
      </c>
      <c r="H71" s="129" t="s">
        <v>59</v>
      </c>
      <c r="I71" s="129" t="s">
        <v>60</v>
      </c>
      <c r="J71" s="129" t="s">
        <v>61</v>
      </c>
      <c r="K71" s="129" t="s">
        <v>209</v>
      </c>
      <c r="L71" s="129" t="s">
        <v>41</v>
      </c>
      <c r="M71" s="131">
        <v>136.1</v>
      </c>
    </row>
    <row r="72" spans="1:13" x14ac:dyDescent="0.2">
      <c r="A72" s="129" t="s">
        <v>2138</v>
      </c>
      <c r="B72" s="129" t="s">
        <v>2119</v>
      </c>
      <c r="C72" s="129" t="s">
        <v>164</v>
      </c>
      <c r="D72" s="130">
        <v>5711</v>
      </c>
      <c r="E72" s="129" t="s">
        <v>63</v>
      </c>
      <c r="F72" s="129" t="s">
        <v>165</v>
      </c>
      <c r="G72" s="129" t="s">
        <v>66</v>
      </c>
      <c r="H72" s="129" t="s">
        <v>59</v>
      </c>
      <c r="I72" s="129" t="s">
        <v>60</v>
      </c>
      <c r="J72" s="129" t="s">
        <v>61</v>
      </c>
      <c r="K72" s="129" t="s">
        <v>208</v>
      </c>
      <c r="L72" s="129" t="s">
        <v>41</v>
      </c>
      <c r="M72" s="131">
        <v>226.9</v>
      </c>
    </row>
    <row r="73" spans="1:13" x14ac:dyDescent="0.2">
      <c r="A73" s="129" t="s">
        <v>2139</v>
      </c>
      <c r="B73" s="129" t="s">
        <v>2121</v>
      </c>
      <c r="C73" s="129" t="s">
        <v>164</v>
      </c>
      <c r="D73" s="130">
        <v>5711</v>
      </c>
      <c r="E73" s="129" t="s">
        <v>63</v>
      </c>
      <c r="F73" s="129" t="s">
        <v>165</v>
      </c>
      <c r="G73" s="129" t="s">
        <v>66</v>
      </c>
      <c r="H73" s="129" t="s">
        <v>59</v>
      </c>
      <c r="I73" s="129" t="s">
        <v>60</v>
      </c>
      <c r="J73" s="129" t="s">
        <v>61</v>
      </c>
      <c r="K73" s="129" t="s">
        <v>222</v>
      </c>
      <c r="L73" s="129" t="s">
        <v>41</v>
      </c>
      <c r="M73" s="131">
        <v>113.5</v>
      </c>
    </row>
    <row r="74" spans="1:13" x14ac:dyDescent="0.2">
      <c r="A74" s="129" t="s">
        <v>2140</v>
      </c>
      <c r="B74" s="129" t="s">
        <v>2111</v>
      </c>
      <c r="C74" s="129" t="s">
        <v>164</v>
      </c>
      <c r="D74" s="130">
        <v>5711</v>
      </c>
      <c r="E74" s="129" t="s">
        <v>63</v>
      </c>
      <c r="F74" s="129" t="s">
        <v>165</v>
      </c>
      <c r="G74" s="129" t="s">
        <v>66</v>
      </c>
      <c r="H74" s="129" t="s">
        <v>59</v>
      </c>
      <c r="I74" s="129" t="s">
        <v>173</v>
      </c>
      <c r="J74" s="129" t="s">
        <v>174</v>
      </c>
      <c r="K74" s="129" t="s">
        <v>209</v>
      </c>
      <c r="L74" s="129" t="s">
        <v>43</v>
      </c>
      <c r="M74" s="131">
        <v>207.9</v>
      </c>
    </row>
    <row r="75" spans="1:13" x14ac:dyDescent="0.2">
      <c r="A75" s="129" t="s">
        <v>2141</v>
      </c>
      <c r="B75" s="129" t="s">
        <v>2113</v>
      </c>
      <c r="C75" s="129" t="s">
        <v>164</v>
      </c>
      <c r="D75" s="130">
        <v>5711</v>
      </c>
      <c r="E75" s="129" t="s">
        <v>63</v>
      </c>
      <c r="F75" s="129" t="s">
        <v>165</v>
      </c>
      <c r="G75" s="129" t="s">
        <v>66</v>
      </c>
      <c r="H75" s="129" t="s">
        <v>59</v>
      </c>
      <c r="I75" s="129" t="s">
        <v>173</v>
      </c>
      <c r="J75" s="129" t="s">
        <v>174</v>
      </c>
      <c r="K75" s="129" t="s">
        <v>208</v>
      </c>
      <c r="L75" s="129" t="s">
        <v>43</v>
      </c>
      <c r="M75" s="131">
        <v>311.8</v>
      </c>
    </row>
    <row r="76" spans="1:13" x14ac:dyDescent="0.2">
      <c r="A76" s="129" t="s">
        <v>2142</v>
      </c>
      <c r="B76" s="129" t="s">
        <v>2115</v>
      </c>
      <c r="C76" s="129" t="s">
        <v>164</v>
      </c>
      <c r="D76" s="130">
        <v>5711</v>
      </c>
      <c r="E76" s="129" t="s">
        <v>63</v>
      </c>
      <c r="F76" s="129" t="s">
        <v>165</v>
      </c>
      <c r="G76" s="129" t="s">
        <v>66</v>
      </c>
      <c r="H76" s="129" t="s">
        <v>59</v>
      </c>
      <c r="I76" s="129" t="s">
        <v>173</v>
      </c>
      <c r="J76" s="129" t="s">
        <v>174</v>
      </c>
      <c r="K76" s="129" t="s">
        <v>222</v>
      </c>
      <c r="L76" s="129" t="s">
        <v>43</v>
      </c>
      <c r="M76" s="131">
        <v>166.3</v>
      </c>
    </row>
    <row r="77" spans="1:13" x14ac:dyDescent="0.2">
      <c r="A77" s="129" t="s">
        <v>2143</v>
      </c>
      <c r="B77" s="129" t="s">
        <v>2117</v>
      </c>
      <c r="C77" s="129" t="s">
        <v>164</v>
      </c>
      <c r="D77" s="130">
        <v>5711</v>
      </c>
      <c r="E77" s="129" t="s">
        <v>63</v>
      </c>
      <c r="F77" s="129" t="s">
        <v>165</v>
      </c>
      <c r="G77" s="129" t="s">
        <v>66</v>
      </c>
      <c r="H77" s="129" t="s">
        <v>59</v>
      </c>
      <c r="I77" s="129" t="s">
        <v>173</v>
      </c>
      <c r="J77" s="129" t="s">
        <v>174</v>
      </c>
      <c r="K77" s="129" t="s">
        <v>209</v>
      </c>
      <c r="L77" s="129" t="s">
        <v>41</v>
      </c>
      <c r="M77" s="131">
        <v>124.7</v>
      </c>
    </row>
    <row r="78" spans="1:13" x14ac:dyDescent="0.2">
      <c r="A78" s="129" t="s">
        <v>2144</v>
      </c>
      <c r="B78" s="129" t="s">
        <v>2119</v>
      </c>
      <c r="C78" s="129" t="s">
        <v>164</v>
      </c>
      <c r="D78" s="130">
        <v>5711</v>
      </c>
      <c r="E78" s="129" t="s">
        <v>63</v>
      </c>
      <c r="F78" s="129" t="s">
        <v>165</v>
      </c>
      <c r="G78" s="129" t="s">
        <v>66</v>
      </c>
      <c r="H78" s="129" t="s">
        <v>59</v>
      </c>
      <c r="I78" s="129" t="s">
        <v>173</v>
      </c>
      <c r="J78" s="129" t="s">
        <v>174</v>
      </c>
      <c r="K78" s="129" t="s">
        <v>208</v>
      </c>
      <c r="L78" s="129" t="s">
        <v>41</v>
      </c>
      <c r="M78" s="131">
        <v>207.9</v>
      </c>
    </row>
    <row r="79" spans="1:13" x14ac:dyDescent="0.2">
      <c r="A79" s="129" t="s">
        <v>2145</v>
      </c>
      <c r="B79" s="129" t="s">
        <v>2121</v>
      </c>
      <c r="C79" s="129" t="s">
        <v>164</v>
      </c>
      <c r="D79" s="130">
        <v>5711</v>
      </c>
      <c r="E79" s="129" t="s">
        <v>63</v>
      </c>
      <c r="F79" s="129" t="s">
        <v>165</v>
      </c>
      <c r="G79" s="129" t="s">
        <v>66</v>
      </c>
      <c r="H79" s="129" t="s">
        <v>59</v>
      </c>
      <c r="I79" s="129" t="s">
        <v>173</v>
      </c>
      <c r="J79" s="129" t="s">
        <v>174</v>
      </c>
      <c r="K79" s="129" t="s">
        <v>222</v>
      </c>
      <c r="L79" s="129" t="s">
        <v>41</v>
      </c>
      <c r="M79" s="131">
        <v>103.9</v>
      </c>
    </row>
    <row r="80" spans="1:13" x14ac:dyDescent="0.2">
      <c r="A80" s="129" t="s">
        <v>2146</v>
      </c>
      <c r="B80" s="129" t="s">
        <v>2111</v>
      </c>
      <c r="C80" s="129" t="s">
        <v>164</v>
      </c>
      <c r="D80" s="130">
        <v>5711</v>
      </c>
      <c r="E80" s="129" t="s">
        <v>63</v>
      </c>
      <c r="F80" s="129" t="s">
        <v>165</v>
      </c>
      <c r="G80" s="129" t="s">
        <v>66</v>
      </c>
      <c r="H80" s="129" t="s">
        <v>59</v>
      </c>
      <c r="I80" s="129" t="s">
        <v>175</v>
      </c>
      <c r="J80" s="129" t="s">
        <v>176</v>
      </c>
      <c r="K80" s="129" t="s">
        <v>209</v>
      </c>
      <c r="L80" s="129" t="s">
        <v>43</v>
      </c>
      <c r="M80" s="131">
        <v>190.5</v>
      </c>
    </row>
    <row r="81" spans="1:13" x14ac:dyDescent="0.2">
      <c r="A81" s="129" t="s">
        <v>2147</v>
      </c>
      <c r="B81" s="129" t="s">
        <v>2113</v>
      </c>
      <c r="C81" s="129" t="s">
        <v>164</v>
      </c>
      <c r="D81" s="130">
        <v>5711</v>
      </c>
      <c r="E81" s="129" t="s">
        <v>63</v>
      </c>
      <c r="F81" s="129" t="s">
        <v>165</v>
      </c>
      <c r="G81" s="129" t="s">
        <v>66</v>
      </c>
      <c r="H81" s="129" t="s">
        <v>59</v>
      </c>
      <c r="I81" s="129" t="s">
        <v>175</v>
      </c>
      <c r="J81" s="129" t="s">
        <v>176</v>
      </c>
      <c r="K81" s="129" t="s">
        <v>208</v>
      </c>
      <c r="L81" s="129" t="s">
        <v>43</v>
      </c>
      <c r="M81" s="131">
        <v>285.7</v>
      </c>
    </row>
    <row r="82" spans="1:13" x14ac:dyDescent="0.2">
      <c r="A82" s="129" t="s">
        <v>2148</v>
      </c>
      <c r="B82" s="129" t="s">
        <v>2115</v>
      </c>
      <c r="C82" s="129" t="s">
        <v>164</v>
      </c>
      <c r="D82" s="130">
        <v>5711</v>
      </c>
      <c r="E82" s="129" t="s">
        <v>63</v>
      </c>
      <c r="F82" s="129" t="s">
        <v>165</v>
      </c>
      <c r="G82" s="129" t="s">
        <v>66</v>
      </c>
      <c r="H82" s="129" t="s">
        <v>59</v>
      </c>
      <c r="I82" s="129" t="s">
        <v>175</v>
      </c>
      <c r="J82" s="129" t="s">
        <v>176</v>
      </c>
      <c r="K82" s="129" t="s">
        <v>222</v>
      </c>
      <c r="L82" s="129" t="s">
        <v>43</v>
      </c>
      <c r="M82" s="131">
        <v>152.4</v>
      </c>
    </row>
    <row r="83" spans="1:13" x14ac:dyDescent="0.2">
      <c r="A83" s="129" t="s">
        <v>2149</v>
      </c>
      <c r="B83" s="129" t="s">
        <v>2117</v>
      </c>
      <c r="C83" s="129" t="s">
        <v>164</v>
      </c>
      <c r="D83" s="130">
        <v>5711</v>
      </c>
      <c r="E83" s="129" t="s">
        <v>63</v>
      </c>
      <c r="F83" s="129" t="s">
        <v>165</v>
      </c>
      <c r="G83" s="129" t="s">
        <v>66</v>
      </c>
      <c r="H83" s="129" t="s">
        <v>59</v>
      </c>
      <c r="I83" s="129" t="s">
        <v>175</v>
      </c>
      <c r="J83" s="129" t="s">
        <v>176</v>
      </c>
      <c r="K83" s="129" t="s">
        <v>209</v>
      </c>
      <c r="L83" s="129" t="s">
        <v>41</v>
      </c>
      <c r="M83" s="131">
        <v>114.3</v>
      </c>
    </row>
    <row r="84" spans="1:13" x14ac:dyDescent="0.2">
      <c r="A84" s="129" t="s">
        <v>2150</v>
      </c>
      <c r="B84" s="129" t="s">
        <v>2119</v>
      </c>
      <c r="C84" s="129" t="s">
        <v>164</v>
      </c>
      <c r="D84" s="130">
        <v>5711</v>
      </c>
      <c r="E84" s="129" t="s">
        <v>63</v>
      </c>
      <c r="F84" s="129" t="s">
        <v>165</v>
      </c>
      <c r="G84" s="129" t="s">
        <v>66</v>
      </c>
      <c r="H84" s="129" t="s">
        <v>59</v>
      </c>
      <c r="I84" s="129" t="s">
        <v>175</v>
      </c>
      <c r="J84" s="129" t="s">
        <v>176</v>
      </c>
      <c r="K84" s="129" t="s">
        <v>208</v>
      </c>
      <c r="L84" s="129" t="s">
        <v>41</v>
      </c>
      <c r="M84" s="131">
        <v>190.5</v>
      </c>
    </row>
    <row r="85" spans="1:13" x14ac:dyDescent="0.2">
      <c r="A85" s="129" t="s">
        <v>2151</v>
      </c>
      <c r="B85" s="129" t="s">
        <v>2121</v>
      </c>
      <c r="C85" s="129" t="s">
        <v>164</v>
      </c>
      <c r="D85" s="130">
        <v>5711</v>
      </c>
      <c r="E85" s="129" t="s">
        <v>63</v>
      </c>
      <c r="F85" s="129" t="s">
        <v>165</v>
      </c>
      <c r="G85" s="129" t="s">
        <v>66</v>
      </c>
      <c r="H85" s="129" t="s">
        <v>59</v>
      </c>
      <c r="I85" s="129" t="s">
        <v>175</v>
      </c>
      <c r="J85" s="129" t="s">
        <v>176</v>
      </c>
      <c r="K85" s="129" t="s">
        <v>222</v>
      </c>
      <c r="L85" s="129" t="s">
        <v>41</v>
      </c>
      <c r="M85" s="131">
        <v>95.2</v>
      </c>
    </row>
    <row r="86" spans="1:13" x14ac:dyDescent="0.2">
      <c r="A86" s="129" t="s">
        <v>2152</v>
      </c>
      <c r="B86" s="129" t="s">
        <v>2111</v>
      </c>
      <c r="C86" s="129" t="s">
        <v>164</v>
      </c>
      <c r="D86" s="130">
        <v>5711</v>
      </c>
      <c r="E86" s="129" t="s">
        <v>63</v>
      </c>
      <c r="F86" s="129" t="s">
        <v>165</v>
      </c>
      <c r="G86" s="129" t="s">
        <v>66</v>
      </c>
      <c r="H86" s="129" t="s">
        <v>59</v>
      </c>
      <c r="I86" s="129" t="s">
        <v>177</v>
      </c>
      <c r="J86" s="129" t="s">
        <v>178</v>
      </c>
      <c r="K86" s="129" t="s">
        <v>209</v>
      </c>
      <c r="L86" s="129" t="s">
        <v>43</v>
      </c>
      <c r="M86" s="131">
        <v>174.5</v>
      </c>
    </row>
    <row r="87" spans="1:13" x14ac:dyDescent="0.2">
      <c r="A87" s="129" t="s">
        <v>2153</v>
      </c>
      <c r="B87" s="129" t="s">
        <v>2113</v>
      </c>
      <c r="C87" s="129" t="s">
        <v>164</v>
      </c>
      <c r="D87" s="130">
        <v>5711</v>
      </c>
      <c r="E87" s="129" t="s">
        <v>63</v>
      </c>
      <c r="F87" s="129" t="s">
        <v>165</v>
      </c>
      <c r="G87" s="129" t="s">
        <v>66</v>
      </c>
      <c r="H87" s="129" t="s">
        <v>59</v>
      </c>
      <c r="I87" s="129" t="s">
        <v>177</v>
      </c>
      <c r="J87" s="129" t="s">
        <v>178</v>
      </c>
      <c r="K87" s="129" t="s">
        <v>208</v>
      </c>
      <c r="L87" s="129" t="s">
        <v>43</v>
      </c>
      <c r="M87" s="131">
        <v>261.8</v>
      </c>
    </row>
    <row r="88" spans="1:13" x14ac:dyDescent="0.2">
      <c r="A88" s="129" t="s">
        <v>2154</v>
      </c>
      <c r="B88" s="129" t="s">
        <v>2115</v>
      </c>
      <c r="C88" s="129" t="s">
        <v>164</v>
      </c>
      <c r="D88" s="130">
        <v>5711</v>
      </c>
      <c r="E88" s="129" t="s">
        <v>63</v>
      </c>
      <c r="F88" s="129" t="s">
        <v>165</v>
      </c>
      <c r="G88" s="129" t="s">
        <v>66</v>
      </c>
      <c r="H88" s="129" t="s">
        <v>59</v>
      </c>
      <c r="I88" s="129" t="s">
        <v>177</v>
      </c>
      <c r="J88" s="129" t="s">
        <v>178</v>
      </c>
      <c r="K88" s="129" t="s">
        <v>222</v>
      </c>
      <c r="L88" s="129" t="s">
        <v>43</v>
      </c>
      <c r="M88" s="131">
        <v>139.6</v>
      </c>
    </row>
    <row r="89" spans="1:13" x14ac:dyDescent="0.2">
      <c r="A89" s="129" t="s">
        <v>2155</v>
      </c>
      <c r="B89" s="129" t="s">
        <v>2117</v>
      </c>
      <c r="C89" s="129" t="s">
        <v>164</v>
      </c>
      <c r="D89" s="130">
        <v>5711</v>
      </c>
      <c r="E89" s="129" t="s">
        <v>63</v>
      </c>
      <c r="F89" s="129" t="s">
        <v>165</v>
      </c>
      <c r="G89" s="129" t="s">
        <v>66</v>
      </c>
      <c r="H89" s="129" t="s">
        <v>59</v>
      </c>
      <c r="I89" s="129" t="s">
        <v>177</v>
      </c>
      <c r="J89" s="129" t="s">
        <v>178</v>
      </c>
      <c r="K89" s="129" t="s">
        <v>209</v>
      </c>
      <c r="L89" s="129" t="s">
        <v>41</v>
      </c>
      <c r="M89" s="131">
        <v>104.7</v>
      </c>
    </row>
    <row r="90" spans="1:13" x14ac:dyDescent="0.2">
      <c r="A90" s="129" t="s">
        <v>2156</v>
      </c>
      <c r="B90" s="129" t="s">
        <v>2119</v>
      </c>
      <c r="C90" s="129" t="s">
        <v>164</v>
      </c>
      <c r="D90" s="130">
        <v>5711</v>
      </c>
      <c r="E90" s="129" t="s">
        <v>63</v>
      </c>
      <c r="F90" s="129" t="s">
        <v>165</v>
      </c>
      <c r="G90" s="129" t="s">
        <v>66</v>
      </c>
      <c r="H90" s="129" t="s">
        <v>59</v>
      </c>
      <c r="I90" s="129" t="s">
        <v>177</v>
      </c>
      <c r="J90" s="129" t="s">
        <v>178</v>
      </c>
      <c r="K90" s="129" t="s">
        <v>208</v>
      </c>
      <c r="L90" s="129" t="s">
        <v>41</v>
      </c>
      <c r="M90" s="131">
        <v>174.5</v>
      </c>
    </row>
    <row r="91" spans="1:13" x14ac:dyDescent="0.2">
      <c r="A91" s="129" t="s">
        <v>2157</v>
      </c>
      <c r="B91" s="129" t="s">
        <v>2121</v>
      </c>
      <c r="C91" s="129" t="s">
        <v>164</v>
      </c>
      <c r="D91" s="130">
        <v>5711</v>
      </c>
      <c r="E91" s="129" t="s">
        <v>63</v>
      </c>
      <c r="F91" s="129" t="s">
        <v>165</v>
      </c>
      <c r="G91" s="129" t="s">
        <v>66</v>
      </c>
      <c r="H91" s="129" t="s">
        <v>59</v>
      </c>
      <c r="I91" s="129" t="s">
        <v>177</v>
      </c>
      <c r="J91" s="129" t="s">
        <v>178</v>
      </c>
      <c r="K91" s="129" t="s">
        <v>222</v>
      </c>
      <c r="L91" s="129" t="s">
        <v>41</v>
      </c>
      <c r="M91" s="131">
        <v>87.3</v>
      </c>
    </row>
    <row r="92" spans="1:13" x14ac:dyDescent="0.2">
      <c r="A92" s="129" t="s">
        <v>2158</v>
      </c>
      <c r="B92" s="129" t="s">
        <v>2111</v>
      </c>
      <c r="C92" s="129" t="s">
        <v>164</v>
      </c>
      <c r="D92" s="130">
        <v>5711</v>
      </c>
      <c r="E92" s="129" t="s">
        <v>63</v>
      </c>
      <c r="F92" s="129" t="s">
        <v>165</v>
      </c>
      <c r="G92" s="129" t="s">
        <v>66</v>
      </c>
      <c r="H92" s="129" t="s">
        <v>59</v>
      </c>
      <c r="I92" s="129" t="s">
        <v>179</v>
      </c>
      <c r="J92" s="129" t="s">
        <v>180</v>
      </c>
      <c r="K92" s="129" t="s">
        <v>209</v>
      </c>
      <c r="L92" s="129" t="s">
        <v>43</v>
      </c>
      <c r="M92" s="131">
        <v>159.9</v>
      </c>
    </row>
    <row r="93" spans="1:13" x14ac:dyDescent="0.2">
      <c r="A93" s="129" t="s">
        <v>2159</v>
      </c>
      <c r="B93" s="129" t="s">
        <v>2113</v>
      </c>
      <c r="C93" s="129" t="s">
        <v>164</v>
      </c>
      <c r="D93" s="130">
        <v>5711</v>
      </c>
      <c r="E93" s="129" t="s">
        <v>63</v>
      </c>
      <c r="F93" s="129" t="s">
        <v>165</v>
      </c>
      <c r="G93" s="129" t="s">
        <v>66</v>
      </c>
      <c r="H93" s="129" t="s">
        <v>59</v>
      </c>
      <c r="I93" s="129" t="s">
        <v>179</v>
      </c>
      <c r="J93" s="129" t="s">
        <v>180</v>
      </c>
      <c r="K93" s="129" t="s">
        <v>208</v>
      </c>
      <c r="L93" s="129" t="s">
        <v>43</v>
      </c>
      <c r="M93" s="131">
        <v>239.9</v>
      </c>
    </row>
    <row r="94" spans="1:13" x14ac:dyDescent="0.2">
      <c r="A94" s="129" t="s">
        <v>2160</v>
      </c>
      <c r="B94" s="129" t="s">
        <v>2115</v>
      </c>
      <c r="C94" s="129" t="s">
        <v>164</v>
      </c>
      <c r="D94" s="130">
        <v>5711</v>
      </c>
      <c r="E94" s="129" t="s">
        <v>63</v>
      </c>
      <c r="F94" s="129" t="s">
        <v>165</v>
      </c>
      <c r="G94" s="129" t="s">
        <v>66</v>
      </c>
      <c r="H94" s="129" t="s">
        <v>59</v>
      </c>
      <c r="I94" s="129" t="s">
        <v>179</v>
      </c>
      <c r="J94" s="129" t="s">
        <v>180</v>
      </c>
      <c r="K94" s="129" t="s">
        <v>222</v>
      </c>
      <c r="L94" s="129" t="s">
        <v>43</v>
      </c>
      <c r="M94" s="131">
        <v>127.9</v>
      </c>
    </row>
    <row r="95" spans="1:13" x14ac:dyDescent="0.2">
      <c r="A95" s="129" t="s">
        <v>2161</v>
      </c>
      <c r="B95" s="129" t="s">
        <v>2117</v>
      </c>
      <c r="C95" s="129" t="s">
        <v>164</v>
      </c>
      <c r="D95" s="130">
        <v>5711</v>
      </c>
      <c r="E95" s="129" t="s">
        <v>63</v>
      </c>
      <c r="F95" s="129" t="s">
        <v>165</v>
      </c>
      <c r="G95" s="129" t="s">
        <v>66</v>
      </c>
      <c r="H95" s="129" t="s">
        <v>59</v>
      </c>
      <c r="I95" s="129" t="s">
        <v>179</v>
      </c>
      <c r="J95" s="129" t="s">
        <v>180</v>
      </c>
      <c r="K95" s="129" t="s">
        <v>209</v>
      </c>
      <c r="L95" s="129" t="s">
        <v>41</v>
      </c>
      <c r="M95" s="131">
        <v>96</v>
      </c>
    </row>
    <row r="96" spans="1:13" x14ac:dyDescent="0.2">
      <c r="A96" s="129" t="s">
        <v>2162</v>
      </c>
      <c r="B96" s="129" t="s">
        <v>2119</v>
      </c>
      <c r="C96" s="129" t="s">
        <v>164</v>
      </c>
      <c r="D96" s="130">
        <v>5711</v>
      </c>
      <c r="E96" s="129" t="s">
        <v>63</v>
      </c>
      <c r="F96" s="129" t="s">
        <v>165</v>
      </c>
      <c r="G96" s="129" t="s">
        <v>66</v>
      </c>
      <c r="H96" s="129" t="s">
        <v>59</v>
      </c>
      <c r="I96" s="129" t="s">
        <v>179</v>
      </c>
      <c r="J96" s="129" t="s">
        <v>180</v>
      </c>
      <c r="K96" s="129" t="s">
        <v>208</v>
      </c>
      <c r="L96" s="129" t="s">
        <v>41</v>
      </c>
      <c r="M96" s="131">
        <v>159.9</v>
      </c>
    </row>
    <row r="97" spans="1:13" x14ac:dyDescent="0.2">
      <c r="A97" s="129" t="s">
        <v>2163</v>
      </c>
      <c r="B97" s="129" t="s">
        <v>2121</v>
      </c>
      <c r="C97" s="129" t="s">
        <v>164</v>
      </c>
      <c r="D97" s="130">
        <v>5711</v>
      </c>
      <c r="E97" s="129" t="s">
        <v>63</v>
      </c>
      <c r="F97" s="129" t="s">
        <v>165</v>
      </c>
      <c r="G97" s="129" t="s">
        <v>66</v>
      </c>
      <c r="H97" s="129" t="s">
        <v>59</v>
      </c>
      <c r="I97" s="129" t="s">
        <v>179</v>
      </c>
      <c r="J97" s="129" t="s">
        <v>180</v>
      </c>
      <c r="K97" s="129" t="s">
        <v>222</v>
      </c>
      <c r="L97" s="129" t="s">
        <v>41</v>
      </c>
      <c r="M97" s="131">
        <v>80</v>
      </c>
    </row>
    <row r="98" spans="1:13" x14ac:dyDescent="0.2">
      <c r="A98" s="129" t="s">
        <v>2164</v>
      </c>
      <c r="B98" s="129" t="s">
        <v>2165</v>
      </c>
      <c r="C98" s="129" t="s">
        <v>164</v>
      </c>
      <c r="D98" s="130">
        <v>5811</v>
      </c>
      <c r="E98" s="129" t="s">
        <v>65</v>
      </c>
      <c r="F98" s="129" t="s">
        <v>165</v>
      </c>
      <c r="G98" s="129" t="s">
        <v>66</v>
      </c>
      <c r="H98" s="129" t="s">
        <v>59</v>
      </c>
      <c r="I98" s="129" t="s">
        <v>2052</v>
      </c>
      <c r="J98" s="129" t="s">
        <v>2053</v>
      </c>
      <c r="K98" s="129" t="s">
        <v>209</v>
      </c>
      <c r="L98" s="129" t="s">
        <v>43</v>
      </c>
      <c r="M98" s="131">
        <v>554.6</v>
      </c>
    </row>
    <row r="99" spans="1:13" x14ac:dyDescent="0.2">
      <c r="A99" s="129" t="s">
        <v>2166</v>
      </c>
      <c r="B99" s="129" t="s">
        <v>2167</v>
      </c>
      <c r="C99" s="129" t="s">
        <v>164</v>
      </c>
      <c r="D99" s="130">
        <v>5811</v>
      </c>
      <c r="E99" s="129" t="s">
        <v>65</v>
      </c>
      <c r="F99" s="129" t="s">
        <v>165</v>
      </c>
      <c r="G99" s="129" t="s">
        <v>66</v>
      </c>
      <c r="H99" s="129" t="s">
        <v>59</v>
      </c>
      <c r="I99" s="129" t="s">
        <v>2052</v>
      </c>
      <c r="J99" s="129" t="s">
        <v>2053</v>
      </c>
      <c r="K99" s="129" t="s">
        <v>208</v>
      </c>
      <c r="L99" s="129" t="s">
        <v>43</v>
      </c>
      <c r="M99" s="131">
        <v>831.9</v>
      </c>
    </row>
    <row r="100" spans="1:13" x14ac:dyDescent="0.2">
      <c r="A100" s="129" t="s">
        <v>2168</v>
      </c>
      <c r="B100" s="129" t="s">
        <v>2169</v>
      </c>
      <c r="C100" s="129" t="s">
        <v>164</v>
      </c>
      <c r="D100" s="130">
        <v>5811</v>
      </c>
      <c r="E100" s="129" t="s">
        <v>65</v>
      </c>
      <c r="F100" s="129" t="s">
        <v>165</v>
      </c>
      <c r="G100" s="129" t="s">
        <v>66</v>
      </c>
      <c r="H100" s="129" t="s">
        <v>59</v>
      </c>
      <c r="I100" s="129" t="s">
        <v>2052</v>
      </c>
      <c r="J100" s="129" t="s">
        <v>2053</v>
      </c>
      <c r="K100" s="129" t="s">
        <v>222</v>
      </c>
      <c r="L100" s="129" t="s">
        <v>43</v>
      </c>
      <c r="M100" s="131">
        <v>443.7</v>
      </c>
    </row>
    <row r="101" spans="1:13" x14ac:dyDescent="0.2">
      <c r="A101" s="129" t="s">
        <v>2170</v>
      </c>
      <c r="B101" s="129" t="s">
        <v>2171</v>
      </c>
      <c r="C101" s="129" t="s">
        <v>164</v>
      </c>
      <c r="D101" s="130">
        <v>5811</v>
      </c>
      <c r="E101" s="129" t="s">
        <v>65</v>
      </c>
      <c r="F101" s="129" t="s">
        <v>165</v>
      </c>
      <c r="G101" s="129" t="s">
        <v>66</v>
      </c>
      <c r="H101" s="129" t="s">
        <v>59</v>
      </c>
      <c r="I101" s="129" t="s">
        <v>2052</v>
      </c>
      <c r="J101" s="129" t="s">
        <v>2053</v>
      </c>
      <c r="K101" s="129" t="s">
        <v>209</v>
      </c>
      <c r="L101" s="129" t="s">
        <v>41</v>
      </c>
      <c r="M101" s="131">
        <v>332.8</v>
      </c>
    </row>
    <row r="102" spans="1:13" x14ac:dyDescent="0.2">
      <c r="A102" s="129" t="s">
        <v>2172</v>
      </c>
      <c r="B102" s="129" t="s">
        <v>2173</v>
      </c>
      <c r="C102" s="129" t="s">
        <v>164</v>
      </c>
      <c r="D102" s="130">
        <v>5811</v>
      </c>
      <c r="E102" s="129" t="s">
        <v>65</v>
      </c>
      <c r="F102" s="129" t="s">
        <v>165</v>
      </c>
      <c r="G102" s="129" t="s">
        <v>66</v>
      </c>
      <c r="H102" s="129" t="s">
        <v>59</v>
      </c>
      <c r="I102" s="129" t="s">
        <v>2052</v>
      </c>
      <c r="J102" s="129" t="s">
        <v>2053</v>
      </c>
      <c r="K102" s="129" t="s">
        <v>208</v>
      </c>
      <c r="L102" s="129" t="s">
        <v>41</v>
      </c>
      <c r="M102" s="131">
        <v>554.6</v>
      </c>
    </row>
    <row r="103" spans="1:13" x14ac:dyDescent="0.2">
      <c r="A103" s="129" t="s">
        <v>2174</v>
      </c>
      <c r="B103" s="129" t="s">
        <v>2175</v>
      </c>
      <c r="C103" s="129" t="s">
        <v>164</v>
      </c>
      <c r="D103" s="130">
        <v>5811</v>
      </c>
      <c r="E103" s="129" t="s">
        <v>65</v>
      </c>
      <c r="F103" s="129" t="s">
        <v>165</v>
      </c>
      <c r="G103" s="129" t="s">
        <v>66</v>
      </c>
      <c r="H103" s="129" t="s">
        <v>59</v>
      </c>
      <c r="I103" s="129" t="s">
        <v>2052</v>
      </c>
      <c r="J103" s="129" t="s">
        <v>2053</v>
      </c>
      <c r="K103" s="129" t="s">
        <v>222</v>
      </c>
      <c r="L103" s="129" t="s">
        <v>41</v>
      </c>
      <c r="M103" s="131">
        <v>277.3</v>
      </c>
    </row>
    <row r="104" spans="1:13" x14ac:dyDescent="0.2">
      <c r="A104" s="129" t="s">
        <v>2176</v>
      </c>
      <c r="B104" s="129" t="s">
        <v>2165</v>
      </c>
      <c r="C104" s="129" t="s">
        <v>164</v>
      </c>
      <c r="D104" s="130">
        <v>5811</v>
      </c>
      <c r="E104" s="129" t="s">
        <v>65</v>
      </c>
      <c r="F104" s="129" t="s">
        <v>165</v>
      </c>
      <c r="G104" s="129" t="s">
        <v>66</v>
      </c>
      <c r="H104" s="129" t="s">
        <v>59</v>
      </c>
      <c r="I104" s="129" t="s">
        <v>2065</v>
      </c>
      <c r="J104" s="129" t="s">
        <v>2066</v>
      </c>
      <c r="K104" s="129" t="s">
        <v>209</v>
      </c>
      <c r="L104" s="129" t="s">
        <v>43</v>
      </c>
      <c r="M104" s="131">
        <v>508.1</v>
      </c>
    </row>
    <row r="105" spans="1:13" x14ac:dyDescent="0.2">
      <c r="A105" s="129" t="s">
        <v>2177</v>
      </c>
      <c r="B105" s="129" t="s">
        <v>2167</v>
      </c>
      <c r="C105" s="129" t="s">
        <v>164</v>
      </c>
      <c r="D105" s="130">
        <v>5811</v>
      </c>
      <c r="E105" s="129" t="s">
        <v>65</v>
      </c>
      <c r="F105" s="129" t="s">
        <v>165</v>
      </c>
      <c r="G105" s="129" t="s">
        <v>66</v>
      </c>
      <c r="H105" s="129" t="s">
        <v>59</v>
      </c>
      <c r="I105" s="129" t="s">
        <v>2065</v>
      </c>
      <c r="J105" s="129" t="s">
        <v>2066</v>
      </c>
      <c r="K105" s="129" t="s">
        <v>208</v>
      </c>
      <c r="L105" s="129" t="s">
        <v>43</v>
      </c>
      <c r="M105" s="131">
        <v>762.2</v>
      </c>
    </row>
    <row r="106" spans="1:13" x14ac:dyDescent="0.2">
      <c r="A106" s="129" t="s">
        <v>2178</v>
      </c>
      <c r="B106" s="129" t="s">
        <v>2169</v>
      </c>
      <c r="C106" s="129" t="s">
        <v>164</v>
      </c>
      <c r="D106" s="130">
        <v>5811</v>
      </c>
      <c r="E106" s="129" t="s">
        <v>65</v>
      </c>
      <c r="F106" s="129" t="s">
        <v>165</v>
      </c>
      <c r="G106" s="129" t="s">
        <v>66</v>
      </c>
      <c r="H106" s="129" t="s">
        <v>59</v>
      </c>
      <c r="I106" s="129" t="s">
        <v>2065</v>
      </c>
      <c r="J106" s="129" t="s">
        <v>2066</v>
      </c>
      <c r="K106" s="129" t="s">
        <v>222</v>
      </c>
      <c r="L106" s="129" t="s">
        <v>43</v>
      </c>
      <c r="M106" s="131">
        <v>406.5</v>
      </c>
    </row>
    <row r="107" spans="1:13" x14ac:dyDescent="0.2">
      <c r="A107" s="129" t="s">
        <v>2179</v>
      </c>
      <c r="B107" s="129" t="s">
        <v>2171</v>
      </c>
      <c r="C107" s="129" t="s">
        <v>164</v>
      </c>
      <c r="D107" s="130">
        <v>5811</v>
      </c>
      <c r="E107" s="129" t="s">
        <v>65</v>
      </c>
      <c r="F107" s="129" t="s">
        <v>165</v>
      </c>
      <c r="G107" s="129" t="s">
        <v>66</v>
      </c>
      <c r="H107" s="129" t="s">
        <v>59</v>
      </c>
      <c r="I107" s="129" t="s">
        <v>2065</v>
      </c>
      <c r="J107" s="129" t="s">
        <v>2066</v>
      </c>
      <c r="K107" s="129" t="s">
        <v>209</v>
      </c>
      <c r="L107" s="129" t="s">
        <v>41</v>
      </c>
      <c r="M107" s="131">
        <v>304.89999999999998</v>
      </c>
    </row>
    <row r="108" spans="1:13" x14ac:dyDescent="0.2">
      <c r="A108" s="129" t="s">
        <v>2180</v>
      </c>
      <c r="B108" s="129" t="s">
        <v>2173</v>
      </c>
      <c r="C108" s="129" t="s">
        <v>164</v>
      </c>
      <c r="D108" s="130">
        <v>5811</v>
      </c>
      <c r="E108" s="129" t="s">
        <v>65</v>
      </c>
      <c r="F108" s="129" t="s">
        <v>165</v>
      </c>
      <c r="G108" s="129" t="s">
        <v>66</v>
      </c>
      <c r="H108" s="129" t="s">
        <v>59</v>
      </c>
      <c r="I108" s="129" t="s">
        <v>2065</v>
      </c>
      <c r="J108" s="129" t="s">
        <v>2066</v>
      </c>
      <c r="K108" s="129" t="s">
        <v>208</v>
      </c>
      <c r="L108" s="129" t="s">
        <v>41</v>
      </c>
      <c r="M108" s="131">
        <v>508.1</v>
      </c>
    </row>
    <row r="109" spans="1:13" x14ac:dyDescent="0.2">
      <c r="A109" s="129" t="s">
        <v>2181</v>
      </c>
      <c r="B109" s="129" t="s">
        <v>2175</v>
      </c>
      <c r="C109" s="129" t="s">
        <v>164</v>
      </c>
      <c r="D109" s="130">
        <v>5811</v>
      </c>
      <c r="E109" s="129" t="s">
        <v>65</v>
      </c>
      <c r="F109" s="129" t="s">
        <v>165</v>
      </c>
      <c r="G109" s="129" t="s">
        <v>66</v>
      </c>
      <c r="H109" s="129" t="s">
        <v>59</v>
      </c>
      <c r="I109" s="129" t="s">
        <v>2065</v>
      </c>
      <c r="J109" s="129" t="s">
        <v>2066</v>
      </c>
      <c r="K109" s="129" t="s">
        <v>222</v>
      </c>
      <c r="L109" s="129" t="s">
        <v>41</v>
      </c>
      <c r="M109" s="131">
        <v>254.1</v>
      </c>
    </row>
    <row r="110" spans="1:13" x14ac:dyDescent="0.2">
      <c r="A110" s="129" t="s">
        <v>2182</v>
      </c>
      <c r="B110" s="129" t="s">
        <v>2165</v>
      </c>
      <c r="C110" s="129" t="s">
        <v>164</v>
      </c>
      <c r="D110" s="130">
        <v>5811</v>
      </c>
      <c r="E110" s="129" t="s">
        <v>65</v>
      </c>
      <c r="F110" s="129" t="s">
        <v>165</v>
      </c>
      <c r="G110" s="129" t="s">
        <v>66</v>
      </c>
      <c r="H110" s="129" t="s">
        <v>59</v>
      </c>
      <c r="I110" s="129" t="s">
        <v>2073</v>
      </c>
      <c r="J110" s="129" t="s">
        <v>2074</v>
      </c>
      <c r="K110" s="129" t="s">
        <v>209</v>
      </c>
      <c r="L110" s="129" t="s">
        <v>43</v>
      </c>
      <c r="M110" s="131">
        <v>465.6</v>
      </c>
    </row>
    <row r="111" spans="1:13" x14ac:dyDescent="0.2">
      <c r="A111" s="129" t="s">
        <v>2183</v>
      </c>
      <c r="B111" s="129" t="s">
        <v>2167</v>
      </c>
      <c r="C111" s="129" t="s">
        <v>164</v>
      </c>
      <c r="D111" s="130">
        <v>5811</v>
      </c>
      <c r="E111" s="129" t="s">
        <v>65</v>
      </c>
      <c r="F111" s="129" t="s">
        <v>165</v>
      </c>
      <c r="G111" s="129" t="s">
        <v>66</v>
      </c>
      <c r="H111" s="129" t="s">
        <v>59</v>
      </c>
      <c r="I111" s="129" t="s">
        <v>2073</v>
      </c>
      <c r="J111" s="129" t="s">
        <v>2074</v>
      </c>
      <c r="K111" s="129" t="s">
        <v>208</v>
      </c>
      <c r="L111" s="129" t="s">
        <v>43</v>
      </c>
      <c r="M111" s="131">
        <v>698.4</v>
      </c>
    </row>
    <row r="112" spans="1:13" x14ac:dyDescent="0.2">
      <c r="A112" s="129" t="s">
        <v>2184</v>
      </c>
      <c r="B112" s="129" t="s">
        <v>2169</v>
      </c>
      <c r="C112" s="129" t="s">
        <v>164</v>
      </c>
      <c r="D112" s="130">
        <v>5811</v>
      </c>
      <c r="E112" s="129" t="s">
        <v>65</v>
      </c>
      <c r="F112" s="129" t="s">
        <v>165</v>
      </c>
      <c r="G112" s="129" t="s">
        <v>66</v>
      </c>
      <c r="H112" s="129" t="s">
        <v>59</v>
      </c>
      <c r="I112" s="129" t="s">
        <v>2073</v>
      </c>
      <c r="J112" s="129" t="s">
        <v>2074</v>
      </c>
      <c r="K112" s="129" t="s">
        <v>222</v>
      </c>
      <c r="L112" s="129" t="s">
        <v>43</v>
      </c>
      <c r="M112" s="131">
        <v>372.5</v>
      </c>
    </row>
    <row r="113" spans="1:13" x14ac:dyDescent="0.2">
      <c r="A113" s="129" t="s">
        <v>2185</v>
      </c>
      <c r="B113" s="129" t="s">
        <v>2171</v>
      </c>
      <c r="C113" s="129" t="s">
        <v>164</v>
      </c>
      <c r="D113" s="130">
        <v>5811</v>
      </c>
      <c r="E113" s="129" t="s">
        <v>65</v>
      </c>
      <c r="F113" s="129" t="s">
        <v>165</v>
      </c>
      <c r="G113" s="129" t="s">
        <v>66</v>
      </c>
      <c r="H113" s="129" t="s">
        <v>59</v>
      </c>
      <c r="I113" s="129" t="s">
        <v>2073</v>
      </c>
      <c r="J113" s="129" t="s">
        <v>2074</v>
      </c>
      <c r="K113" s="129" t="s">
        <v>209</v>
      </c>
      <c r="L113" s="129" t="s">
        <v>41</v>
      </c>
      <c r="M113" s="131">
        <v>279.39999999999998</v>
      </c>
    </row>
    <row r="114" spans="1:13" x14ac:dyDescent="0.2">
      <c r="A114" s="129" t="s">
        <v>2186</v>
      </c>
      <c r="B114" s="129" t="s">
        <v>2173</v>
      </c>
      <c r="C114" s="129" t="s">
        <v>164</v>
      </c>
      <c r="D114" s="130">
        <v>5811</v>
      </c>
      <c r="E114" s="129" t="s">
        <v>65</v>
      </c>
      <c r="F114" s="129" t="s">
        <v>165</v>
      </c>
      <c r="G114" s="129" t="s">
        <v>66</v>
      </c>
      <c r="H114" s="129" t="s">
        <v>59</v>
      </c>
      <c r="I114" s="129" t="s">
        <v>2073</v>
      </c>
      <c r="J114" s="129" t="s">
        <v>2074</v>
      </c>
      <c r="K114" s="129" t="s">
        <v>208</v>
      </c>
      <c r="L114" s="129" t="s">
        <v>41</v>
      </c>
      <c r="M114" s="131">
        <v>465.6</v>
      </c>
    </row>
    <row r="115" spans="1:13" x14ac:dyDescent="0.2">
      <c r="A115" s="129" t="s">
        <v>2187</v>
      </c>
      <c r="B115" s="129" t="s">
        <v>2175</v>
      </c>
      <c r="C115" s="129" t="s">
        <v>164</v>
      </c>
      <c r="D115" s="130">
        <v>5811</v>
      </c>
      <c r="E115" s="129" t="s">
        <v>65</v>
      </c>
      <c r="F115" s="129" t="s">
        <v>165</v>
      </c>
      <c r="G115" s="129" t="s">
        <v>66</v>
      </c>
      <c r="H115" s="129" t="s">
        <v>59</v>
      </c>
      <c r="I115" s="129" t="s">
        <v>2073</v>
      </c>
      <c r="J115" s="129" t="s">
        <v>2074</v>
      </c>
      <c r="K115" s="129" t="s">
        <v>222</v>
      </c>
      <c r="L115" s="129" t="s">
        <v>41</v>
      </c>
      <c r="M115" s="131">
        <v>232.8</v>
      </c>
    </row>
    <row r="116" spans="1:13" x14ac:dyDescent="0.2">
      <c r="A116" s="129" t="s">
        <v>2188</v>
      </c>
      <c r="B116" s="129" t="s">
        <v>2165</v>
      </c>
      <c r="C116" s="129" t="s">
        <v>164</v>
      </c>
      <c r="D116" s="130">
        <v>5811</v>
      </c>
      <c r="E116" s="129" t="s">
        <v>65</v>
      </c>
      <c r="F116" s="129" t="s">
        <v>165</v>
      </c>
      <c r="G116" s="129" t="s">
        <v>66</v>
      </c>
      <c r="H116" s="129" t="s">
        <v>59</v>
      </c>
      <c r="I116" s="129" t="s">
        <v>60</v>
      </c>
      <c r="J116" s="129" t="s">
        <v>61</v>
      </c>
      <c r="K116" s="129" t="s">
        <v>209</v>
      </c>
      <c r="L116" s="129" t="s">
        <v>43</v>
      </c>
      <c r="M116" s="131">
        <v>426.6</v>
      </c>
    </row>
    <row r="117" spans="1:13" x14ac:dyDescent="0.2">
      <c r="A117" s="129" t="s">
        <v>2189</v>
      </c>
      <c r="B117" s="129" t="s">
        <v>2167</v>
      </c>
      <c r="C117" s="129" t="s">
        <v>164</v>
      </c>
      <c r="D117" s="130">
        <v>5811</v>
      </c>
      <c r="E117" s="129" t="s">
        <v>65</v>
      </c>
      <c r="F117" s="129" t="s">
        <v>165</v>
      </c>
      <c r="G117" s="129" t="s">
        <v>66</v>
      </c>
      <c r="H117" s="129" t="s">
        <v>59</v>
      </c>
      <c r="I117" s="129" t="s">
        <v>60</v>
      </c>
      <c r="J117" s="129" t="s">
        <v>61</v>
      </c>
      <c r="K117" s="129" t="s">
        <v>208</v>
      </c>
      <c r="L117" s="129" t="s">
        <v>43</v>
      </c>
      <c r="M117" s="131">
        <v>639.9</v>
      </c>
    </row>
    <row r="118" spans="1:13" x14ac:dyDescent="0.2">
      <c r="A118" s="129" t="s">
        <v>2190</v>
      </c>
      <c r="B118" s="129" t="s">
        <v>2169</v>
      </c>
      <c r="C118" s="129" t="s">
        <v>164</v>
      </c>
      <c r="D118" s="130">
        <v>5811</v>
      </c>
      <c r="E118" s="129" t="s">
        <v>65</v>
      </c>
      <c r="F118" s="129" t="s">
        <v>165</v>
      </c>
      <c r="G118" s="129" t="s">
        <v>66</v>
      </c>
      <c r="H118" s="129" t="s">
        <v>59</v>
      </c>
      <c r="I118" s="129" t="s">
        <v>60</v>
      </c>
      <c r="J118" s="129" t="s">
        <v>61</v>
      </c>
      <c r="K118" s="129" t="s">
        <v>222</v>
      </c>
      <c r="L118" s="129" t="s">
        <v>43</v>
      </c>
      <c r="M118" s="131">
        <v>341.3</v>
      </c>
    </row>
    <row r="119" spans="1:13" x14ac:dyDescent="0.2">
      <c r="A119" s="129" t="s">
        <v>2191</v>
      </c>
      <c r="B119" s="129" t="s">
        <v>2171</v>
      </c>
      <c r="C119" s="129" t="s">
        <v>164</v>
      </c>
      <c r="D119" s="130">
        <v>5811</v>
      </c>
      <c r="E119" s="129" t="s">
        <v>65</v>
      </c>
      <c r="F119" s="129" t="s">
        <v>165</v>
      </c>
      <c r="G119" s="129" t="s">
        <v>66</v>
      </c>
      <c r="H119" s="129" t="s">
        <v>59</v>
      </c>
      <c r="I119" s="129" t="s">
        <v>60</v>
      </c>
      <c r="J119" s="129" t="s">
        <v>61</v>
      </c>
      <c r="K119" s="129" t="s">
        <v>209</v>
      </c>
      <c r="L119" s="129" t="s">
        <v>41</v>
      </c>
      <c r="M119" s="131">
        <v>256</v>
      </c>
    </row>
    <row r="120" spans="1:13" x14ac:dyDescent="0.2">
      <c r="A120" s="129" t="s">
        <v>2192</v>
      </c>
      <c r="B120" s="129" t="s">
        <v>2173</v>
      </c>
      <c r="C120" s="129" t="s">
        <v>164</v>
      </c>
      <c r="D120" s="130">
        <v>5811</v>
      </c>
      <c r="E120" s="129" t="s">
        <v>65</v>
      </c>
      <c r="F120" s="129" t="s">
        <v>165</v>
      </c>
      <c r="G120" s="129" t="s">
        <v>66</v>
      </c>
      <c r="H120" s="129" t="s">
        <v>59</v>
      </c>
      <c r="I120" s="129" t="s">
        <v>60</v>
      </c>
      <c r="J120" s="129" t="s">
        <v>61</v>
      </c>
      <c r="K120" s="129" t="s">
        <v>208</v>
      </c>
      <c r="L120" s="129" t="s">
        <v>41</v>
      </c>
      <c r="M120" s="131">
        <v>426.6</v>
      </c>
    </row>
    <row r="121" spans="1:13" x14ac:dyDescent="0.2">
      <c r="A121" s="129" t="s">
        <v>2193</v>
      </c>
      <c r="B121" s="129" t="s">
        <v>2175</v>
      </c>
      <c r="C121" s="129" t="s">
        <v>164</v>
      </c>
      <c r="D121" s="130">
        <v>5811</v>
      </c>
      <c r="E121" s="129" t="s">
        <v>65</v>
      </c>
      <c r="F121" s="129" t="s">
        <v>165</v>
      </c>
      <c r="G121" s="129" t="s">
        <v>66</v>
      </c>
      <c r="H121" s="129" t="s">
        <v>59</v>
      </c>
      <c r="I121" s="129" t="s">
        <v>60</v>
      </c>
      <c r="J121" s="129" t="s">
        <v>61</v>
      </c>
      <c r="K121" s="129" t="s">
        <v>222</v>
      </c>
      <c r="L121" s="129" t="s">
        <v>41</v>
      </c>
      <c r="M121" s="131">
        <v>213.3</v>
      </c>
    </row>
    <row r="122" spans="1:13" x14ac:dyDescent="0.2">
      <c r="A122" s="129" t="s">
        <v>2194</v>
      </c>
      <c r="B122" s="129" t="s">
        <v>2165</v>
      </c>
      <c r="C122" s="129" t="s">
        <v>164</v>
      </c>
      <c r="D122" s="130">
        <v>5811</v>
      </c>
      <c r="E122" s="129" t="s">
        <v>65</v>
      </c>
      <c r="F122" s="129" t="s">
        <v>165</v>
      </c>
      <c r="G122" s="129" t="s">
        <v>66</v>
      </c>
      <c r="H122" s="129" t="s">
        <v>59</v>
      </c>
      <c r="I122" s="129" t="s">
        <v>173</v>
      </c>
      <c r="J122" s="129" t="s">
        <v>174</v>
      </c>
      <c r="K122" s="129" t="s">
        <v>209</v>
      </c>
      <c r="L122" s="129" t="s">
        <v>43</v>
      </c>
      <c r="M122" s="131">
        <v>390.8</v>
      </c>
    </row>
    <row r="123" spans="1:13" x14ac:dyDescent="0.2">
      <c r="A123" s="129" t="s">
        <v>2195</v>
      </c>
      <c r="B123" s="129" t="s">
        <v>2167</v>
      </c>
      <c r="C123" s="129" t="s">
        <v>164</v>
      </c>
      <c r="D123" s="130">
        <v>5811</v>
      </c>
      <c r="E123" s="129" t="s">
        <v>65</v>
      </c>
      <c r="F123" s="129" t="s">
        <v>165</v>
      </c>
      <c r="G123" s="129" t="s">
        <v>66</v>
      </c>
      <c r="H123" s="129" t="s">
        <v>59</v>
      </c>
      <c r="I123" s="129" t="s">
        <v>173</v>
      </c>
      <c r="J123" s="129" t="s">
        <v>174</v>
      </c>
      <c r="K123" s="129" t="s">
        <v>208</v>
      </c>
      <c r="L123" s="129" t="s">
        <v>43</v>
      </c>
      <c r="M123" s="131">
        <v>586.20000000000005</v>
      </c>
    </row>
    <row r="124" spans="1:13" x14ac:dyDescent="0.2">
      <c r="A124" s="129" t="s">
        <v>2196</v>
      </c>
      <c r="B124" s="129" t="s">
        <v>2169</v>
      </c>
      <c r="C124" s="129" t="s">
        <v>164</v>
      </c>
      <c r="D124" s="130">
        <v>5811</v>
      </c>
      <c r="E124" s="129" t="s">
        <v>65</v>
      </c>
      <c r="F124" s="129" t="s">
        <v>165</v>
      </c>
      <c r="G124" s="129" t="s">
        <v>66</v>
      </c>
      <c r="H124" s="129" t="s">
        <v>59</v>
      </c>
      <c r="I124" s="129" t="s">
        <v>173</v>
      </c>
      <c r="J124" s="129" t="s">
        <v>174</v>
      </c>
      <c r="K124" s="129" t="s">
        <v>222</v>
      </c>
      <c r="L124" s="129" t="s">
        <v>43</v>
      </c>
      <c r="M124" s="131">
        <v>312.7</v>
      </c>
    </row>
    <row r="125" spans="1:13" x14ac:dyDescent="0.2">
      <c r="A125" s="129" t="s">
        <v>2197</v>
      </c>
      <c r="B125" s="129" t="s">
        <v>2171</v>
      </c>
      <c r="C125" s="129" t="s">
        <v>164</v>
      </c>
      <c r="D125" s="130">
        <v>5811</v>
      </c>
      <c r="E125" s="129" t="s">
        <v>65</v>
      </c>
      <c r="F125" s="129" t="s">
        <v>165</v>
      </c>
      <c r="G125" s="129" t="s">
        <v>66</v>
      </c>
      <c r="H125" s="129" t="s">
        <v>59</v>
      </c>
      <c r="I125" s="129" t="s">
        <v>173</v>
      </c>
      <c r="J125" s="129" t="s">
        <v>174</v>
      </c>
      <c r="K125" s="129" t="s">
        <v>209</v>
      </c>
      <c r="L125" s="129" t="s">
        <v>41</v>
      </c>
      <c r="M125" s="131">
        <v>234.5</v>
      </c>
    </row>
    <row r="126" spans="1:13" x14ac:dyDescent="0.2">
      <c r="A126" s="129" t="s">
        <v>2198</v>
      </c>
      <c r="B126" s="129" t="s">
        <v>2173</v>
      </c>
      <c r="C126" s="129" t="s">
        <v>164</v>
      </c>
      <c r="D126" s="130">
        <v>5811</v>
      </c>
      <c r="E126" s="129" t="s">
        <v>65</v>
      </c>
      <c r="F126" s="129" t="s">
        <v>165</v>
      </c>
      <c r="G126" s="129" t="s">
        <v>66</v>
      </c>
      <c r="H126" s="129" t="s">
        <v>59</v>
      </c>
      <c r="I126" s="129" t="s">
        <v>173</v>
      </c>
      <c r="J126" s="129" t="s">
        <v>174</v>
      </c>
      <c r="K126" s="129" t="s">
        <v>208</v>
      </c>
      <c r="L126" s="129" t="s">
        <v>41</v>
      </c>
      <c r="M126" s="131">
        <v>390.8</v>
      </c>
    </row>
    <row r="127" spans="1:13" x14ac:dyDescent="0.2">
      <c r="A127" s="129" t="s">
        <v>2199</v>
      </c>
      <c r="B127" s="129" t="s">
        <v>2175</v>
      </c>
      <c r="C127" s="129" t="s">
        <v>164</v>
      </c>
      <c r="D127" s="130">
        <v>5811</v>
      </c>
      <c r="E127" s="129" t="s">
        <v>65</v>
      </c>
      <c r="F127" s="129" t="s">
        <v>165</v>
      </c>
      <c r="G127" s="129" t="s">
        <v>66</v>
      </c>
      <c r="H127" s="129" t="s">
        <v>59</v>
      </c>
      <c r="I127" s="129" t="s">
        <v>173</v>
      </c>
      <c r="J127" s="129" t="s">
        <v>174</v>
      </c>
      <c r="K127" s="129" t="s">
        <v>222</v>
      </c>
      <c r="L127" s="129" t="s">
        <v>41</v>
      </c>
      <c r="M127" s="131">
        <v>195.4</v>
      </c>
    </row>
    <row r="128" spans="1:13" x14ac:dyDescent="0.2">
      <c r="A128" s="129" t="s">
        <v>2200</v>
      </c>
      <c r="B128" s="129" t="s">
        <v>2165</v>
      </c>
      <c r="C128" s="129" t="s">
        <v>164</v>
      </c>
      <c r="D128" s="130">
        <v>5811</v>
      </c>
      <c r="E128" s="129" t="s">
        <v>65</v>
      </c>
      <c r="F128" s="129" t="s">
        <v>165</v>
      </c>
      <c r="G128" s="129" t="s">
        <v>66</v>
      </c>
      <c r="H128" s="129" t="s">
        <v>59</v>
      </c>
      <c r="I128" s="129" t="s">
        <v>175</v>
      </c>
      <c r="J128" s="129" t="s">
        <v>176</v>
      </c>
      <c r="K128" s="129" t="s">
        <v>209</v>
      </c>
      <c r="L128" s="129" t="s">
        <v>43</v>
      </c>
      <c r="M128" s="131">
        <v>358.1</v>
      </c>
    </row>
    <row r="129" spans="1:13" x14ac:dyDescent="0.2">
      <c r="A129" s="129" t="s">
        <v>2201</v>
      </c>
      <c r="B129" s="129" t="s">
        <v>2167</v>
      </c>
      <c r="C129" s="129" t="s">
        <v>164</v>
      </c>
      <c r="D129" s="130">
        <v>5811</v>
      </c>
      <c r="E129" s="129" t="s">
        <v>65</v>
      </c>
      <c r="F129" s="129" t="s">
        <v>165</v>
      </c>
      <c r="G129" s="129" t="s">
        <v>66</v>
      </c>
      <c r="H129" s="129" t="s">
        <v>59</v>
      </c>
      <c r="I129" s="129" t="s">
        <v>175</v>
      </c>
      <c r="J129" s="129" t="s">
        <v>176</v>
      </c>
      <c r="K129" s="129" t="s">
        <v>208</v>
      </c>
      <c r="L129" s="129" t="s">
        <v>43</v>
      </c>
      <c r="M129" s="131">
        <v>537.20000000000005</v>
      </c>
    </row>
    <row r="130" spans="1:13" x14ac:dyDescent="0.2">
      <c r="A130" s="129" t="s">
        <v>2202</v>
      </c>
      <c r="B130" s="129" t="s">
        <v>2169</v>
      </c>
      <c r="C130" s="129" t="s">
        <v>164</v>
      </c>
      <c r="D130" s="130">
        <v>5811</v>
      </c>
      <c r="E130" s="129" t="s">
        <v>65</v>
      </c>
      <c r="F130" s="129" t="s">
        <v>165</v>
      </c>
      <c r="G130" s="129" t="s">
        <v>66</v>
      </c>
      <c r="H130" s="129" t="s">
        <v>59</v>
      </c>
      <c r="I130" s="129" t="s">
        <v>175</v>
      </c>
      <c r="J130" s="129" t="s">
        <v>176</v>
      </c>
      <c r="K130" s="129" t="s">
        <v>222</v>
      </c>
      <c r="L130" s="129" t="s">
        <v>43</v>
      </c>
      <c r="M130" s="131">
        <v>286.5</v>
      </c>
    </row>
    <row r="131" spans="1:13" x14ac:dyDescent="0.2">
      <c r="A131" s="129" t="s">
        <v>2203</v>
      </c>
      <c r="B131" s="129" t="s">
        <v>2171</v>
      </c>
      <c r="C131" s="129" t="s">
        <v>164</v>
      </c>
      <c r="D131" s="130">
        <v>5811</v>
      </c>
      <c r="E131" s="129" t="s">
        <v>65</v>
      </c>
      <c r="F131" s="129" t="s">
        <v>165</v>
      </c>
      <c r="G131" s="129" t="s">
        <v>66</v>
      </c>
      <c r="H131" s="129" t="s">
        <v>59</v>
      </c>
      <c r="I131" s="129" t="s">
        <v>175</v>
      </c>
      <c r="J131" s="129" t="s">
        <v>176</v>
      </c>
      <c r="K131" s="129" t="s">
        <v>209</v>
      </c>
      <c r="L131" s="129" t="s">
        <v>41</v>
      </c>
      <c r="M131" s="131">
        <v>214.9</v>
      </c>
    </row>
    <row r="132" spans="1:13" x14ac:dyDescent="0.2">
      <c r="A132" s="129" t="s">
        <v>2204</v>
      </c>
      <c r="B132" s="129" t="s">
        <v>2173</v>
      </c>
      <c r="C132" s="129" t="s">
        <v>164</v>
      </c>
      <c r="D132" s="130">
        <v>5811</v>
      </c>
      <c r="E132" s="129" t="s">
        <v>65</v>
      </c>
      <c r="F132" s="129" t="s">
        <v>165</v>
      </c>
      <c r="G132" s="129" t="s">
        <v>66</v>
      </c>
      <c r="H132" s="129" t="s">
        <v>59</v>
      </c>
      <c r="I132" s="129" t="s">
        <v>175</v>
      </c>
      <c r="J132" s="129" t="s">
        <v>176</v>
      </c>
      <c r="K132" s="129" t="s">
        <v>208</v>
      </c>
      <c r="L132" s="129" t="s">
        <v>41</v>
      </c>
      <c r="M132" s="131">
        <v>358.1</v>
      </c>
    </row>
    <row r="133" spans="1:13" x14ac:dyDescent="0.2">
      <c r="A133" s="129" t="s">
        <v>2205</v>
      </c>
      <c r="B133" s="129" t="s">
        <v>2175</v>
      </c>
      <c r="C133" s="129" t="s">
        <v>164</v>
      </c>
      <c r="D133" s="130">
        <v>5811</v>
      </c>
      <c r="E133" s="129" t="s">
        <v>65</v>
      </c>
      <c r="F133" s="129" t="s">
        <v>165</v>
      </c>
      <c r="G133" s="129" t="s">
        <v>66</v>
      </c>
      <c r="H133" s="129" t="s">
        <v>59</v>
      </c>
      <c r="I133" s="129" t="s">
        <v>175</v>
      </c>
      <c r="J133" s="129" t="s">
        <v>176</v>
      </c>
      <c r="K133" s="129" t="s">
        <v>222</v>
      </c>
      <c r="L133" s="129" t="s">
        <v>41</v>
      </c>
      <c r="M133" s="131">
        <v>179.1</v>
      </c>
    </row>
    <row r="134" spans="1:13" x14ac:dyDescent="0.2">
      <c r="A134" s="129" t="s">
        <v>2206</v>
      </c>
      <c r="B134" s="129" t="s">
        <v>2165</v>
      </c>
      <c r="C134" s="129" t="s">
        <v>164</v>
      </c>
      <c r="D134" s="130">
        <v>5811</v>
      </c>
      <c r="E134" s="129" t="s">
        <v>65</v>
      </c>
      <c r="F134" s="129" t="s">
        <v>165</v>
      </c>
      <c r="G134" s="129" t="s">
        <v>66</v>
      </c>
      <c r="H134" s="129" t="s">
        <v>59</v>
      </c>
      <c r="I134" s="129" t="s">
        <v>177</v>
      </c>
      <c r="J134" s="129" t="s">
        <v>178</v>
      </c>
      <c r="K134" s="129" t="s">
        <v>209</v>
      </c>
      <c r="L134" s="129" t="s">
        <v>43</v>
      </c>
      <c r="M134" s="131">
        <v>328.1</v>
      </c>
    </row>
    <row r="135" spans="1:13" x14ac:dyDescent="0.2">
      <c r="A135" s="129" t="s">
        <v>2207</v>
      </c>
      <c r="B135" s="129" t="s">
        <v>2167</v>
      </c>
      <c r="C135" s="129" t="s">
        <v>164</v>
      </c>
      <c r="D135" s="130">
        <v>5811</v>
      </c>
      <c r="E135" s="129" t="s">
        <v>65</v>
      </c>
      <c r="F135" s="129" t="s">
        <v>165</v>
      </c>
      <c r="G135" s="129" t="s">
        <v>66</v>
      </c>
      <c r="H135" s="129" t="s">
        <v>59</v>
      </c>
      <c r="I135" s="129" t="s">
        <v>177</v>
      </c>
      <c r="J135" s="129" t="s">
        <v>178</v>
      </c>
      <c r="K135" s="129" t="s">
        <v>208</v>
      </c>
      <c r="L135" s="129" t="s">
        <v>43</v>
      </c>
      <c r="M135" s="131">
        <v>492.2</v>
      </c>
    </row>
    <row r="136" spans="1:13" x14ac:dyDescent="0.2">
      <c r="A136" s="129" t="s">
        <v>2208</v>
      </c>
      <c r="B136" s="129" t="s">
        <v>2169</v>
      </c>
      <c r="C136" s="129" t="s">
        <v>164</v>
      </c>
      <c r="D136" s="130">
        <v>5811</v>
      </c>
      <c r="E136" s="129" t="s">
        <v>65</v>
      </c>
      <c r="F136" s="129" t="s">
        <v>165</v>
      </c>
      <c r="G136" s="129" t="s">
        <v>66</v>
      </c>
      <c r="H136" s="129" t="s">
        <v>59</v>
      </c>
      <c r="I136" s="129" t="s">
        <v>177</v>
      </c>
      <c r="J136" s="129" t="s">
        <v>178</v>
      </c>
      <c r="K136" s="129" t="s">
        <v>222</v>
      </c>
      <c r="L136" s="129" t="s">
        <v>43</v>
      </c>
      <c r="M136" s="131">
        <v>262.5</v>
      </c>
    </row>
    <row r="137" spans="1:13" x14ac:dyDescent="0.2">
      <c r="A137" s="129" t="s">
        <v>2209</v>
      </c>
      <c r="B137" s="129" t="s">
        <v>2171</v>
      </c>
      <c r="C137" s="129" t="s">
        <v>164</v>
      </c>
      <c r="D137" s="130">
        <v>5811</v>
      </c>
      <c r="E137" s="129" t="s">
        <v>65</v>
      </c>
      <c r="F137" s="129" t="s">
        <v>165</v>
      </c>
      <c r="G137" s="129" t="s">
        <v>66</v>
      </c>
      <c r="H137" s="129" t="s">
        <v>59</v>
      </c>
      <c r="I137" s="129" t="s">
        <v>177</v>
      </c>
      <c r="J137" s="129" t="s">
        <v>178</v>
      </c>
      <c r="K137" s="129" t="s">
        <v>209</v>
      </c>
      <c r="L137" s="129" t="s">
        <v>41</v>
      </c>
      <c r="M137" s="131">
        <v>196.9</v>
      </c>
    </row>
    <row r="138" spans="1:13" x14ac:dyDescent="0.2">
      <c r="A138" s="129" t="s">
        <v>2210</v>
      </c>
      <c r="B138" s="129" t="s">
        <v>2173</v>
      </c>
      <c r="C138" s="129" t="s">
        <v>164</v>
      </c>
      <c r="D138" s="130">
        <v>5811</v>
      </c>
      <c r="E138" s="129" t="s">
        <v>65</v>
      </c>
      <c r="F138" s="129" t="s">
        <v>165</v>
      </c>
      <c r="G138" s="129" t="s">
        <v>66</v>
      </c>
      <c r="H138" s="129" t="s">
        <v>59</v>
      </c>
      <c r="I138" s="129" t="s">
        <v>177</v>
      </c>
      <c r="J138" s="129" t="s">
        <v>178</v>
      </c>
      <c r="K138" s="129" t="s">
        <v>208</v>
      </c>
      <c r="L138" s="129" t="s">
        <v>41</v>
      </c>
      <c r="M138" s="131">
        <v>328.1</v>
      </c>
    </row>
    <row r="139" spans="1:13" x14ac:dyDescent="0.2">
      <c r="A139" s="129" t="s">
        <v>2211</v>
      </c>
      <c r="B139" s="129" t="s">
        <v>2175</v>
      </c>
      <c r="C139" s="129" t="s">
        <v>164</v>
      </c>
      <c r="D139" s="130">
        <v>5811</v>
      </c>
      <c r="E139" s="129" t="s">
        <v>65</v>
      </c>
      <c r="F139" s="129" t="s">
        <v>165</v>
      </c>
      <c r="G139" s="129" t="s">
        <v>66</v>
      </c>
      <c r="H139" s="129" t="s">
        <v>59</v>
      </c>
      <c r="I139" s="129" t="s">
        <v>177</v>
      </c>
      <c r="J139" s="129" t="s">
        <v>178</v>
      </c>
      <c r="K139" s="129" t="s">
        <v>222</v>
      </c>
      <c r="L139" s="129" t="s">
        <v>41</v>
      </c>
      <c r="M139" s="131">
        <v>164.1</v>
      </c>
    </row>
    <row r="140" spans="1:13" x14ac:dyDescent="0.2">
      <c r="A140" s="129" t="s">
        <v>2212</v>
      </c>
      <c r="B140" s="129" t="s">
        <v>2165</v>
      </c>
      <c r="C140" s="129" t="s">
        <v>164</v>
      </c>
      <c r="D140" s="130">
        <v>5811</v>
      </c>
      <c r="E140" s="129" t="s">
        <v>65</v>
      </c>
      <c r="F140" s="129" t="s">
        <v>165</v>
      </c>
      <c r="G140" s="129" t="s">
        <v>66</v>
      </c>
      <c r="H140" s="129" t="s">
        <v>59</v>
      </c>
      <c r="I140" s="129" t="s">
        <v>179</v>
      </c>
      <c r="J140" s="129" t="s">
        <v>180</v>
      </c>
      <c r="K140" s="129" t="s">
        <v>209</v>
      </c>
      <c r="L140" s="129" t="s">
        <v>43</v>
      </c>
      <c r="M140" s="131">
        <v>300.60000000000002</v>
      </c>
    </row>
    <row r="141" spans="1:13" x14ac:dyDescent="0.2">
      <c r="A141" s="129" t="s">
        <v>2213</v>
      </c>
      <c r="B141" s="129" t="s">
        <v>2167</v>
      </c>
      <c r="C141" s="129" t="s">
        <v>164</v>
      </c>
      <c r="D141" s="130">
        <v>5811</v>
      </c>
      <c r="E141" s="129" t="s">
        <v>65</v>
      </c>
      <c r="F141" s="129" t="s">
        <v>165</v>
      </c>
      <c r="G141" s="129" t="s">
        <v>66</v>
      </c>
      <c r="H141" s="129" t="s">
        <v>59</v>
      </c>
      <c r="I141" s="129" t="s">
        <v>179</v>
      </c>
      <c r="J141" s="129" t="s">
        <v>180</v>
      </c>
      <c r="K141" s="129" t="s">
        <v>208</v>
      </c>
      <c r="L141" s="129" t="s">
        <v>43</v>
      </c>
      <c r="M141" s="131">
        <v>451</v>
      </c>
    </row>
    <row r="142" spans="1:13" x14ac:dyDescent="0.2">
      <c r="A142" s="129" t="s">
        <v>2214</v>
      </c>
      <c r="B142" s="129" t="s">
        <v>2169</v>
      </c>
      <c r="C142" s="129" t="s">
        <v>164</v>
      </c>
      <c r="D142" s="130">
        <v>5811</v>
      </c>
      <c r="E142" s="129" t="s">
        <v>65</v>
      </c>
      <c r="F142" s="129" t="s">
        <v>165</v>
      </c>
      <c r="G142" s="129" t="s">
        <v>66</v>
      </c>
      <c r="H142" s="129" t="s">
        <v>59</v>
      </c>
      <c r="I142" s="129" t="s">
        <v>179</v>
      </c>
      <c r="J142" s="129" t="s">
        <v>180</v>
      </c>
      <c r="K142" s="129" t="s">
        <v>222</v>
      </c>
      <c r="L142" s="129" t="s">
        <v>43</v>
      </c>
      <c r="M142" s="131">
        <v>240.5</v>
      </c>
    </row>
    <row r="143" spans="1:13" x14ac:dyDescent="0.2">
      <c r="A143" s="129" t="s">
        <v>2215</v>
      </c>
      <c r="B143" s="129" t="s">
        <v>2171</v>
      </c>
      <c r="C143" s="129" t="s">
        <v>164</v>
      </c>
      <c r="D143" s="130">
        <v>5811</v>
      </c>
      <c r="E143" s="129" t="s">
        <v>65</v>
      </c>
      <c r="F143" s="129" t="s">
        <v>165</v>
      </c>
      <c r="G143" s="129" t="s">
        <v>66</v>
      </c>
      <c r="H143" s="129" t="s">
        <v>59</v>
      </c>
      <c r="I143" s="129" t="s">
        <v>179</v>
      </c>
      <c r="J143" s="129" t="s">
        <v>180</v>
      </c>
      <c r="K143" s="129" t="s">
        <v>209</v>
      </c>
      <c r="L143" s="129" t="s">
        <v>41</v>
      </c>
      <c r="M143" s="131">
        <v>180.4</v>
      </c>
    </row>
    <row r="144" spans="1:13" x14ac:dyDescent="0.2">
      <c r="A144" s="129" t="s">
        <v>2216</v>
      </c>
      <c r="B144" s="129" t="s">
        <v>2173</v>
      </c>
      <c r="C144" s="129" t="s">
        <v>164</v>
      </c>
      <c r="D144" s="130">
        <v>5811</v>
      </c>
      <c r="E144" s="129" t="s">
        <v>65</v>
      </c>
      <c r="F144" s="129" t="s">
        <v>165</v>
      </c>
      <c r="G144" s="129" t="s">
        <v>66</v>
      </c>
      <c r="H144" s="129" t="s">
        <v>59</v>
      </c>
      <c r="I144" s="129" t="s">
        <v>179</v>
      </c>
      <c r="J144" s="129" t="s">
        <v>180</v>
      </c>
      <c r="K144" s="129" t="s">
        <v>208</v>
      </c>
      <c r="L144" s="129" t="s">
        <v>41</v>
      </c>
      <c r="M144" s="131">
        <v>300.60000000000002</v>
      </c>
    </row>
    <row r="145" spans="1:13" x14ac:dyDescent="0.2">
      <c r="A145" s="129" t="s">
        <v>2217</v>
      </c>
      <c r="B145" s="129" t="s">
        <v>2175</v>
      </c>
      <c r="C145" s="129" t="s">
        <v>164</v>
      </c>
      <c r="D145" s="130">
        <v>5811</v>
      </c>
      <c r="E145" s="129" t="s">
        <v>65</v>
      </c>
      <c r="F145" s="129" t="s">
        <v>165</v>
      </c>
      <c r="G145" s="129" t="s">
        <v>66</v>
      </c>
      <c r="H145" s="129" t="s">
        <v>59</v>
      </c>
      <c r="I145" s="129" t="s">
        <v>179</v>
      </c>
      <c r="J145" s="129" t="s">
        <v>180</v>
      </c>
      <c r="K145" s="129" t="s">
        <v>222</v>
      </c>
      <c r="L145" s="129" t="s">
        <v>41</v>
      </c>
      <c r="M145" s="131">
        <v>150.30000000000001</v>
      </c>
    </row>
  </sheetData>
  <sheetProtection password="C760" sheet="1" objects="1" scenarios="1" pivotTables="0"/>
  <phoneticPr fontId="6" type="noConversion"/>
  <pageMargins left="0.75" right="0.75" top="1" bottom="1" header="0.5" footer="0.5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A1:M311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13.140625" bestFit="1" customWidth="1"/>
    <col min="2" max="2" width="12.28515625" bestFit="1" customWidth="1"/>
    <col min="3" max="3" width="11.7109375" bestFit="1" customWidth="1"/>
    <col min="4" max="4" width="5" bestFit="1" customWidth="1"/>
    <col min="5" max="5" width="39.140625" bestFit="1" customWidth="1"/>
    <col min="6" max="6" width="14.140625" bestFit="1" customWidth="1"/>
    <col min="7" max="7" width="10.85546875" bestFit="1" customWidth="1"/>
    <col min="8" max="8" width="15.7109375" bestFit="1" customWidth="1"/>
    <col min="9" max="9" width="12.5703125" bestFit="1" customWidth="1"/>
    <col min="10" max="10" width="14.7109375" bestFit="1" customWidth="1"/>
    <col min="11" max="11" width="9.85546875" bestFit="1" customWidth="1"/>
    <col min="12" max="12" width="7.140625" bestFit="1" customWidth="1"/>
    <col min="13" max="13" width="10" bestFit="1" customWidth="1"/>
  </cols>
  <sheetData>
    <row r="1" spans="1:13" x14ac:dyDescent="0.2">
      <c r="A1" s="200" t="s">
        <v>127</v>
      </c>
      <c r="B1" s="200" t="s">
        <v>128</v>
      </c>
      <c r="C1" s="200" t="s">
        <v>129</v>
      </c>
      <c r="D1" s="200" t="s">
        <v>130</v>
      </c>
      <c r="E1" s="200" t="s">
        <v>131</v>
      </c>
      <c r="F1" s="200" t="s">
        <v>132</v>
      </c>
      <c r="G1" s="200" t="s">
        <v>232</v>
      </c>
      <c r="H1" s="200" t="s">
        <v>233</v>
      </c>
      <c r="I1" s="200" t="s">
        <v>234</v>
      </c>
      <c r="J1" s="200" t="s">
        <v>235</v>
      </c>
      <c r="K1" s="200" t="s">
        <v>236</v>
      </c>
      <c r="L1" s="200" t="s">
        <v>237</v>
      </c>
      <c r="M1" s="200" t="s">
        <v>238</v>
      </c>
    </row>
    <row r="2" spans="1:13" x14ac:dyDescent="0.2">
      <c r="A2" s="200" t="s">
        <v>161</v>
      </c>
      <c r="B2" s="200" t="s">
        <v>161</v>
      </c>
      <c r="C2" s="201" t="s">
        <v>1872</v>
      </c>
      <c r="D2" s="202">
        <v>7700</v>
      </c>
      <c r="E2" s="200" t="s">
        <v>1873</v>
      </c>
      <c r="F2" s="200" t="s">
        <v>161</v>
      </c>
      <c r="G2" s="200" t="s">
        <v>161</v>
      </c>
      <c r="H2" s="200" t="s">
        <v>161</v>
      </c>
      <c r="I2" s="201" t="s">
        <v>49</v>
      </c>
      <c r="J2" s="200" t="s">
        <v>161</v>
      </c>
      <c r="K2" s="200" t="s">
        <v>161</v>
      </c>
      <c r="L2" s="200" t="s">
        <v>161</v>
      </c>
      <c r="M2" s="200"/>
    </row>
    <row r="3" spans="1:13" x14ac:dyDescent="0.2">
      <c r="A3" s="201" t="s">
        <v>1874</v>
      </c>
      <c r="B3" s="201" t="s">
        <v>1875</v>
      </c>
      <c r="C3" s="201" t="s">
        <v>1872</v>
      </c>
      <c r="D3" s="202">
        <v>7701</v>
      </c>
      <c r="E3" s="201" t="s">
        <v>1876</v>
      </c>
      <c r="F3" s="201" t="s">
        <v>1877</v>
      </c>
      <c r="G3" s="201" t="s">
        <v>1877</v>
      </c>
      <c r="H3" s="201" t="s">
        <v>48</v>
      </c>
      <c r="I3" s="195" t="s">
        <v>40</v>
      </c>
      <c r="J3" s="201" t="s">
        <v>1878</v>
      </c>
      <c r="K3" s="201" t="s">
        <v>209</v>
      </c>
      <c r="L3" s="201" t="s">
        <v>41</v>
      </c>
      <c r="M3" s="199">
        <v>594010</v>
      </c>
    </row>
    <row r="4" spans="1:13" x14ac:dyDescent="0.2">
      <c r="A4" s="129" t="s">
        <v>1879</v>
      </c>
      <c r="B4" s="201" t="s">
        <v>1880</v>
      </c>
      <c r="C4" s="201" t="s">
        <v>1872</v>
      </c>
      <c r="D4" s="130">
        <v>7701</v>
      </c>
      <c r="E4" s="201" t="s">
        <v>1876</v>
      </c>
      <c r="F4" s="201" t="s">
        <v>1877</v>
      </c>
      <c r="G4" s="201" t="s">
        <v>1877</v>
      </c>
      <c r="H4" s="201" t="s">
        <v>48</v>
      </c>
      <c r="I4" s="195" t="s">
        <v>40</v>
      </c>
      <c r="J4" s="201" t="s">
        <v>1878</v>
      </c>
      <c r="K4" s="129" t="s">
        <v>208</v>
      </c>
      <c r="L4" s="201" t="s">
        <v>41</v>
      </c>
      <c r="M4" s="199">
        <v>653400</v>
      </c>
    </row>
    <row r="5" spans="1:13" x14ac:dyDescent="0.2">
      <c r="A5" s="129" t="s">
        <v>1881</v>
      </c>
      <c r="B5" s="201" t="s">
        <v>1882</v>
      </c>
      <c r="C5" s="201" t="s">
        <v>1872</v>
      </c>
      <c r="D5" s="202">
        <v>7701</v>
      </c>
      <c r="E5" s="201" t="s">
        <v>1876</v>
      </c>
      <c r="F5" s="201" t="s">
        <v>1877</v>
      </c>
      <c r="G5" s="201" t="s">
        <v>1877</v>
      </c>
      <c r="H5" s="201" t="s">
        <v>48</v>
      </c>
      <c r="I5" s="195" t="s">
        <v>40</v>
      </c>
      <c r="J5" s="201" t="s">
        <v>1878</v>
      </c>
      <c r="K5" s="129" t="s">
        <v>208</v>
      </c>
      <c r="L5" s="129" t="s">
        <v>1883</v>
      </c>
      <c r="M5" s="199">
        <v>356430</v>
      </c>
    </row>
    <row r="6" spans="1:13" x14ac:dyDescent="0.2">
      <c r="A6" s="129" t="s">
        <v>1884</v>
      </c>
      <c r="B6" s="201" t="s">
        <v>1875</v>
      </c>
      <c r="C6" s="201" t="s">
        <v>1872</v>
      </c>
      <c r="D6" s="130">
        <v>7701</v>
      </c>
      <c r="E6" s="201" t="s">
        <v>1876</v>
      </c>
      <c r="F6" s="201" t="s">
        <v>1877</v>
      </c>
      <c r="G6" s="201" t="s">
        <v>1877</v>
      </c>
      <c r="H6" s="201" t="s">
        <v>48</v>
      </c>
      <c r="I6" s="195" t="s">
        <v>461</v>
      </c>
      <c r="J6" s="201" t="s">
        <v>1885</v>
      </c>
      <c r="K6" s="201" t="s">
        <v>209</v>
      </c>
      <c r="L6" s="201" t="s">
        <v>41</v>
      </c>
      <c r="M6" s="199">
        <v>310000</v>
      </c>
    </row>
    <row r="7" spans="1:13" x14ac:dyDescent="0.2">
      <c r="A7" s="129" t="s">
        <v>1886</v>
      </c>
      <c r="B7" s="201" t="s">
        <v>1880</v>
      </c>
      <c r="C7" s="201" t="s">
        <v>1872</v>
      </c>
      <c r="D7" s="202">
        <v>7701</v>
      </c>
      <c r="E7" s="201" t="s">
        <v>1876</v>
      </c>
      <c r="F7" s="201" t="s">
        <v>1877</v>
      </c>
      <c r="G7" s="201" t="s">
        <v>1877</v>
      </c>
      <c r="H7" s="201" t="s">
        <v>48</v>
      </c>
      <c r="I7" s="195" t="s">
        <v>461</v>
      </c>
      <c r="J7" s="201" t="s">
        <v>1885</v>
      </c>
      <c r="K7" s="129" t="s">
        <v>208</v>
      </c>
      <c r="L7" s="201" t="s">
        <v>41</v>
      </c>
      <c r="M7" s="199">
        <v>341000</v>
      </c>
    </row>
    <row r="8" spans="1:13" x14ac:dyDescent="0.2">
      <c r="A8" s="129" t="s">
        <v>1887</v>
      </c>
      <c r="B8" s="201" t="s">
        <v>1882</v>
      </c>
      <c r="C8" s="201" t="s">
        <v>1872</v>
      </c>
      <c r="D8" s="130">
        <v>7701</v>
      </c>
      <c r="E8" s="201" t="s">
        <v>1876</v>
      </c>
      <c r="F8" s="201" t="s">
        <v>1877</v>
      </c>
      <c r="G8" s="201" t="s">
        <v>1877</v>
      </c>
      <c r="H8" s="201" t="s">
        <v>48</v>
      </c>
      <c r="I8" s="197" t="s">
        <v>461</v>
      </c>
      <c r="J8" s="201" t="s">
        <v>1885</v>
      </c>
      <c r="K8" s="129" t="s">
        <v>208</v>
      </c>
      <c r="L8" s="129" t="s">
        <v>1883</v>
      </c>
      <c r="M8" s="199">
        <v>186020</v>
      </c>
    </row>
    <row r="9" spans="1:13" x14ac:dyDescent="0.2">
      <c r="A9" s="129" t="s">
        <v>1888</v>
      </c>
      <c r="B9" s="201" t="s">
        <v>1875</v>
      </c>
      <c r="C9" s="201" t="s">
        <v>1872</v>
      </c>
      <c r="D9" s="202">
        <v>7701</v>
      </c>
      <c r="E9" s="201" t="s">
        <v>1876</v>
      </c>
      <c r="F9" s="201" t="s">
        <v>1877</v>
      </c>
      <c r="G9" s="201" t="s">
        <v>1877</v>
      </c>
      <c r="H9" s="201" t="s">
        <v>48</v>
      </c>
      <c r="I9" s="197" t="s">
        <v>44</v>
      </c>
      <c r="J9" s="201" t="s">
        <v>1889</v>
      </c>
      <c r="K9" s="201" t="s">
        <v>209</v>
      </c>
      <c r="L9" s="201" t="s">
        <v>41</v>
      </c>
      <c r="M9" s="199">
        <v>215000</v>
      </c>
    </row>
    <row r="10" spans="1:13" x14ac:dyDescent="0.2">
      <c r="A10" s="129" t="s">
        <v>1890</v>
      </c>
      <c r="B10" s="201" t="s">
        <v>1880</v>
      </c>
      <c r="C10" s="201" t="s">
        <v>1872</v>
      </c>
      <c r="D10" s="130">
        <v>7701</v>
      </c>
      <c r="E10" s="201" t="s">
        <v>1876</v>
      </c>
      <c r="F10" s="201" t="s">
        <v>1877</v>
      </c>
      <c r="G10" s="201" t="s">
        <v>1877</v>
      </c>
      <c r="H10" s="201" t="s">
        <v>48</v>
      </c>
      <c r="I10" s="197" t="s">
        <v>44</v>
      </c>
      <c r="J10" s="201" t="s">
        <v>1889</v>
      </c>
      <c r="K10" s="129" t="s">
        <v>208</v>
      </c>
      <c r="L10" s="201" t="s">
        <v>41</v>
      </c>
      <c r="M10" s="199">
        <v>236500</v>
      </c>
    </row>
    <row r="11" spans="1:13" x14ac:dyDescent="0.2">
      <c r="A11" s="129" t="s">
        <v>1891</v>
      </c>
      <c r="B11" s="201" t="s">
        <v>1882</v>
      </c>
      <c r="C11" s="201" t="s">
        <v>1872</v>
      </c>
      <c r="D11" s="202">
        <v>7701</v>
      </c>
      <c r="E11" s="201" t="s">
        <v>1876</v>
      </c>
      <c r="F11" s="201" t="s">
        <v>1877</v>
      </c>
      <c r="G11" s="201" t="s">
        <v>1877</v>
      </c>
      <c r="H11" s="201" t="s">
        <v>48</v>
      </c>
      <c r="I11" s="197" t="s">
        <v>44</v>
      </c>
      <c r="J11" s="201" t="s">
        <v>1889</v>
      </c>
      <c r="K11" s="129" t="s">
        <v>208</v>
      </c>
      <c r="L11" s="129" t="s">
        <v>1883</v>
      </c>
      <c r="M11" s="199">
        <v>129010</v>
      </c>
    </row>
    <row r="12" spans="1:13" x14ac:dyDescent="0.2">
      <c r="A12" s="129" t="s">
        <v>1892</v>
      </c>
      <c r="B12" s="201" t="s">
        <v>1875</v>
      </c>
      <c r="C12" s="201" t="s">
        <v>1872</v>
      </c>
      <c r="D12" s="130">
        <v>7701</v>
      </c>
      <c r="E12" s="201" t="s">
        <v>1876</v>
      </c>
      <c r="F12" s="201" t="s">
        <v>1877</v>
      </c>
      <c r="G12" s="201" t="s">
        <v>1877</v>
      </c>
      <c r="H12" s="201" t="s">
        <v>48</v>
      </c>
      <c r="I12" s="197" t="s">
        <v>1893</v>
      </c>
      <c r="J12" s="201" t="s">
        <v>1894</v>
      </c>
      <c r="K12" s="201" t="s">
        <v>209</v>
      </c>
      <c r="L12" s="201" t="s">
        <v>41</v>
      </c>
      <c r="M12" s="199">
        <v>180000</v>
      </c>
    </row>
    <row r="13" spans="1:13" x14ac:dyDescent="0.2">
      <c r="A13" s="129" t="s">
        <v>1895</v>
      </c>
      <c r="B13" s="201" t="s">
        <v>1880</v>
      </c>
      <c r="C13" s="201" t="s">
        <v>1872</v>
      </c>
      <c r="D13" s="202">
        <v>7701</v>
      </c>
      <c r="E13" s="201" t="s">
        <v>1876</v>
      </c>
      <c r="F13" s="201" t="s">
        <v>1877</v>
      </c>
      <c r="G13" s="201" t="s">
        <v>1877</v>
      </c>
      <c r="H13" s="201" t="s">
        <v>48</v>
      </c>
      <c r="I13" s="197" t="s">
        <v>1893</v>
      </c>
      <c r="J13" s="201" t="s">
        <v>1894</v>
      </c>
      <c r="K13" s="129" t="s">
        <v>208</v>
      </c>
      <c r="L13" s="201" t="s">
        <v>41</v>
      </c>
      <c r="M13" s="199">
        <v>198000</v>
      </c>
    </row>
    <row r="14" spans="1:13" x14ac:dyDescent="0.2">
      <c r="A14" s="129" t="s">
        <v>1896</v>
      </c>
      <c r="B14" s="201" t="s">
        <v>1882</v>
      </c>
      <c r="C14" s="201" t="s">
        <v>1872</v>
      </c>
      <c r="D14" s="130">
        <v>7701</v>
      </c>
      <c r="E14" s="201" t="s">
        <v>1876</v>
      </c>
      <c r="F14" s="201" t="s">
        <v>1877</v>
      </c>
      <c r="G14" s="201" t="s">
        <v>1877</v>
      </c>
      <c r="H14" s="201" t="s">
        <v>48</v>
      </c>
      <c r="I14" s="197" t="s">
        <v>1893</v>
      </c>
      <c r="J14" s="201" t="s">
        <v>1894</v>
      </c>
      <c r="K14" s="129" t="s">
        <v>208</v>
      </c>
      <c r="L14" s="129" t="s">
        <v>1883</v>
      </c>
      <c r="M14" s="199">
        <v>108010</v>
      </c>
    </row>
    <row r="15" spans="1:13" x14ac:dyDescent="0.2">
      <c r="A15" s="129" t="s">
        <v>1897</v>
      </c>
      <c r="B15" s="201" t="s">
        <v>1875</v>
      </c>
      <c r="C15" s="201" t="s">
        <v>1872</v>
      </c>
      <c r="D15" s="202">
        <v>7701</v>
      </c>
      <c r="E15" s="201" t="s">
        <v>1876</v>
      </c>
      <c r="F15" s="201" t="s">
        <v>1877</v>
      </c>
      <c r="G15" s="201" t="s">
        <v>1877</v>
      </c>
      <c r="H15" s="201" t="s">
        <v>48</v>
      </c>
      <c r="I15" s="197" t="s">
        <v>334</v>
      </c>
      <c r="J15" s="201" t="s">
        <v>1898</v>
      </c>
      <c r="K15" s="201" t="s">
        <v>209</v>
      </c>
      <c r="L15" s="201" t="s">
        <v>41</v>
      </c>
      <c r="M15" s="199">
        <v>150000</v>
      </c>
    </row>
    <row r="16" spans="1:13" x14ac:dyDescent="0.2">
      <c r="A16" s="129" t="s">
        <v>1899</v>
      </c>
      <c r="B16" s="201" t="s">
        <v>1880</v>
      </c>
      <c r="C16" s="201" t="s">
        <v>1872</v>
      </c>
      <c r="D16" s="130">
        <v>7701</v>
      </c>
      <c r="E16" s="201" t="s">
        <v>1876</v>
      </c>
      <c r="F16" s="201" t="s">
        <v>1877</v>
      </c>
      <c r="G16" s="201" t="s">
        <v>1877</v>
      </c>
      <c r="H16" s="201" t="s">
        <v>48</v>
      </c>
      <c r="I16" s="197" t="s">
        <v>334</v>
      </c>
      <c r="J16" s="201" t="s">
        <v>1898</v>
      </c>
      <c r="K16" s="129" t="s">
        <v>208</v>
      </c>
      <c r="L16" s="201" t="s">
        <v>41</v>
      </c>
      <c r="M16" s="199">
        <v>165000</v>
      </c>
    </row>
    <row r="17" spans="1:13" x14ac:dyDescent="0.2">
      <c r="A17" s="129" t="s">
        <v>1900</v>
      </c>
      <c r="B17" s="201" t="s">
        <v>1882</v>
      </c>
      <c r="C17" s="201" t="s">
        <v>1872</v>
      </c>
      <c r="D17" s="202">
        <v>7701</v>
      </c>
      <c r="E17" s="201" t="s">
        <v>1876</v>
      </c>
      <c r="F17" s="201" t="s">
        <v>1877</v>
      </c>
      <c r="G17" s="201" t="s">
        <v>1877</v>
      </c>
      <c r="H17" s="201" t="s">
        <v>48</v>
      </c>
      <c r="I17" s="197" t="s">
        <v>334</v>
      </c>
      <c r="J17" s="201" t="s">
        <v>1898</v>
      </c>
      <c r="K17" s="129" t="s">
        <v>208</v>
      </c>
      <c r="L17" s="129" t="s">
        <v>1883</v>
      </c>
      <c r="M17" s="199">
        <v>90010</v>
      </c>
    </row>
    <row r="18" spans="1:13" x14ac:dyDescent="0.2">
      <c r="A18" s="129" t="s">
        <v>1901</v>
      </c>
      <c r="B18" s="201" t="s">
        <v>1875</v>
      </c>
      <c r="C18" s="201" t="s">
        <v>1872</v>
      </c>
      <c r="D18" s="130">
        <v>7701</v>
      </c>
      <c r="E18" s="201" t="s">
        <v>1876</v>
      </c>
      <c r="F18" s="201" t="s">
        <v>1877</v>
      </c>
      <c r="G18" s="201" t="s">
        <v>1877</v>
      </c>
      <c r="H18" s="201" t="s">
        <v>48</v>
      </c>
      <c r="I18" s="197" t="s">
        <v>49</v>
      </c>
      <c r="J18" s="201" t="s">
        <v>1902</v>
      </c>
      <c r="K18" s="201" t="s">
        <v>209</v>
      </c>
      <c r="L18" s="201" t="s">
        <v>41</v>
      </c>
      <c r="M18" s="199">
        <v>135000</v>
      </c>
    </row>
    <row r="19" spans="1:13" x14ac:dyDescent="0.2">
      <c r="A19" s="129" t="s">
        <v>1903</v>
      </c>
      <c r="B19" s="201" t="s">
        <v>1880</v>
      </c>
      <c r="C19" s="201" t="s">
        <v>1872</v>
      </c>
      <c r="D19" s="202">
        <v>7701</v>
      </c>
      <c r="E19" s="201" t="s">
        <v>1876</v>
      </c>
      <c r="F19" s="201" t="s">
        <v>1877</v>
      </c>
      <c r="G19" s="201" t="s">
        <v>1877</v>
      </c>
      <c r="H19" s="201" t="s">
        <v>48</v>
      </c>
      <c r="I19" s="197" t="s">
        <v>49</v>
      </c>
      <c r="J19" s="201" t="s">
        <v>1902</v>
      </c>
      <c r="K19" s="129" t="s">
        <v>208</v>
      </c>
      <c r="L19" s="201" t="s">
        <v>41</v>
      </c>
      <c r="M19" s="199">
        <v>148500</v>
      </c>
    </row>
    <row r="20" spans="1:13" x14ac:dyDescent="0.2">
      <c r="A20" s="129" t="s">
        <v>1904</v>
      </c>
      <c r="B20" s="201" t="s">
        <v>1882</v>
      </c>
      <c r="C20" s="201" t="s">
        <v>1872</v>
      </c>
      <c r="D20" s="130">
        <v>7701</v>
      </c>
      <c r="E20" s="201" t="s">
        <v>1876</v>
      </c>
      <c r="F20" s="201" t="s">
        <v>1877</v>
      </c>
      <c r="G20" s="201" t="s">
        <v>1877</v>
      </c>
      <c r="H20" s="201" t="s">
        <v>48</v>
      </c>
      <c r="I20" s="197" t="s">
        <v>49</v>
      </c>
      <c r="J20" s="201" t="s">
        <v>1902</v>
      </c>
      <c r="K20" s="129" t="s">
        <v>208</v>
      </c>
      <c r="L20" s="129" t="s">
        <v>1883</v>
      </c>
      <c r="M20" s="199">
        <v>81010</v>
      </c>
    </row>
    <row r="21" spans="1:13" x14ac:dyDescent="0.2">
      <c r="A21" s="129" t="s">
        <v>1905</v>
      </c>
      <c r="B21" s="201" t="s">
        <v>1875</v>
      </c>
      <c r="C21" s="201" t="s">
        <v>1872</v>
      </c>
      <c r="D21" s="202">
        <v>7701</v>
      </c>
      <c r="E21" s="201" t="s">
        <v>1876</v>
      </c>
      <c r="F21" s="201" t="s">
        <v>1877</v>
      </c>
      <c r="G21" s="201" t="s">
        <v>1877</v>
      </c>
      <c r="H21" s="201" t="s">
        <v>48</v>
      </c>
      <c r="I21" s="197" t="s">
        <v>227</v>
      </c>
      <c r="J21" s="201" t="s">
        <v>1906</v>
      </c>
      <c r="K21" s="201" t="s">
        <v>209</v>
      </c>
      <c r="L21" s="201" t="s">
        <v>41</v>
      </c>
      <c r="M21" s="199">
        <v>127000</v>
      </c>
    </row>
    <row r="22" spans="1:13" x14ac:dyDescent="0.2">
      <c r="A22" s="129" t="s">
        <v>1907</v>
      </c>
      <c r="B22" s="201" t="s">
        <v>1880</v>
      </c>
      <c r="C22" s="201" t="s">
        <v>1872</v>
      </c>
      <c r="D22" s="130">
        <v>7701</v>
      </c>
      <c r="E22" s="201" t="s">
        <v>1876</v>
      </c>
      <c r="F22" s="201" t="s">
        <v>1877</v>
      </c>
      <c r="G22" s="201" t="s">
        <v>1877</v>
      </c>
      <c r="H22" s="201" t="s">
        <v>48</v>
      </c>
      <c r="I22" s="197" t="s">
        <v>227</v>
      </c>
      <c r="J22" s="201" t="s">
        <v>1906</v>
      </c>
      <c r="K22" s="129" t="s">
        <v>208</v>
      </c>
      <c r="L22" s="201" t="s">
        <v>41</v>
      </c>
      <c r="M22" s="199">
        <v>139700</v>
      </c>
    </row>
    <row r="23" spans="1:13" x14ac:dyDescent="0.2">
      <c r="A23" s="129" t="s">
        <v>1908</v>
      </c>
      <c r="B23" s="201" t="s">
        <v>1882</v>
      </c>
      <c r="C23" s="201" t="s">
        <v>1872</v>
      </c>
      <c r="D23" s="202">
        <v>7701</v>
      </c>
      <c r="E23" s="201" t="s">
        <v>1876</v>
      </c>
      <c r="F23" s="201" t="s">
        <v>1877</v>
      </c>
      <c r="G23" s="201" t="s">
        <v>1877</v>
      </c>
      <c r="H23" s="201" t="s">
        <v>48</v>
      </c>
      <c r="I23" s="197" t="s">
        <v>227</v>
      </c>
      <c r="J23" s="201" t="s">
        <v>1906</v>
      </c>
      <c r="K23" s="129" t="s">
        <v>208</v>
      </c>
      <c r="L23" s="129" t="s">
        <v>1883</v>
      </c>
      <c r="M23" s="199">
        <v>76210</v>
      </c>
    </row>
    <row r="24" spans="1:13" x14ac:dyDescent="0.2">
      <c r="A24" s="129" t="s">
        <v>1909</v>
      </c>
      <c r="B24" s="201" t="s">
        <v>1875</v>
      </c>
      <c r="C24" s="201" t="s">
        <v>1872</v>
      </c>
      <c r="D24" s="130">
        <v>7701</v>
      </c>
      <c r="E24" s="201" t="s">
        <v>1876</v>
      </c>
      <c r="F24" s="201" t="s">
        <v>1877</v>
      </c>
      <c r="G24" s="201" t="s">
        <v>1877</v>
      </c>
      <c r="H24" s="201" t="s">
        <v>48</v>
      </c>
      <c r="I24" s="197" t="s">
        <v>51</v>
      </c>
      <c r="J24" s="201" t="s">
        <v>1910</v>
      </c>
      <c r="K24" s="201" t="s">
        <v>209</v>
      </c>
      <c r="L24" s="201" t="s">
        <v>41</v>
      </c>
      <c r="M24" s="199">
        <v>125000</v>
      </c>
    </row>
    <row r="25" spans="1:13" x14ac:dyDescent="0.2">
      <c r="A25" s="129" t="s">
        <v>1911</v>
      </c>
      <c r="B25" s="201" t="s">
        <v>1880</v>
      </c>
      <c r="C25" s="201" t="s">
        <v>1872</v>
      </c>
      <c r="D25" s="202">
        <v>7701</v>
      </c>
      <c r="E25" s="201" t="s">
        <v>1876</v>
      </c>
      <c r="F25" s="201" t="s">
        <v>1877</v>
      </c>
      <c r="G25" s="201" t="s">
        <v>1877</v>
      </c>
      <c r="H25" s="201" t="s">
        <v>48</v>
      </c>
      <c r="I25" s="197" t="s">
        <v>51</v>
      </c>
      <c r="J25" s="201" t="s">
        <v>1910</v>
      </c>
      <c r="K25" s="129" t="s">
        <v>208</v>
      </c>
      <c r="L25" s="201" t="s">
        <v>41</v>
      </c>
      <c r="M25" s="199">
        <v>137500</v>
      </c>
    </row>
    <row r="26" spans="1:13" x14ac:dyDescent="0.2">
      <c r="A26" s="129" t="s">
        <v>1912</v>
      </c>
      <c r="B26" s="201" t="s">
        <v>1882</v>
      </c>
      <c r="C26" s="201" t="s">
        <v>1872</v>
      </c>
      <c r="D26" s="130">
        <v>7701</v>
      </c>
      <c r="E26" s="201" t="s">
        <v>1876</v>
      </c>
      <c r="F26" s="201" t="s">
        <v>1877</v>
      </c>
      <c r="G26" s="201" t="s">
        <v>1877</v>
      </c>
      <c r="H26" s="201" t="s">
        <v>48</v>
      </c>
      <c r="I26" s="197" t="s">
        <v>51</v>
      </c>
      <c r="J26" s="201" t="s">
        <v>1910</v>
      </c>
      <c r="K26" s="129" t="s">
        <v>208</v>
      </c>
      <c r="L26" s="129" t="s">
        <v>1883</v>
      </c>
      <c r="M26" s="199">
        <v>75010</v>
      </c>
    </row>
    <row r="27" spans="1:13" x14ac:dyDescent="0.2">
      <c r="A27" s="129" t="s">
        <v>1913</v>
      </c>
      <c r="B27" s="201" t="s">
        <v>1875</v>
      </c>
      <c r="C27" s="201" t="s">
        <v>1872</v>
      </c>
      <c r="D27" s="202">
        <v>7701</v>
      </c>
      <c r="E27" s="201" t="s">
        <v>1876</v>
      </c>
      <c r="F27" s="201" t="s">
        <v>1877</v>
      </c>
      <c r="G27" s="201" t="s">
        <v>1877</v>
      </c>
      <c r="H27" s="201" t="s">
        <v>48</v>
      </c>
      <c r="I27" s="197" t="s">
        <v>53</v>
      </c>
      <c r="J27" s="201" t="s">
        <v>1914</v>
      </c>
      <c r="K27" s="201" t="s">
        <v>209</v>
      </c>
      <c r="L27" s="201" t="s">
        <v>41</v>
      </c>
      <c r="M27" s="199">
        <v>120000</v>
      </c>
    </row>
    <row r="28" spans="1:13" x14ac:dyDescent="0.2">
      <c r="A28" s="129" t="s">
        <v>1915</v>
      </c>
      <c r="B28" s="201" t="s">
        <v>1880</v>
      </c>
      <c r="C28" s="201" t="s">
        <v>1872</v>
      </c>
      <c r="D28" s="130">
        <v>7701</v>
      </c>
      <c r="E28" s="201" t="s">
        <v>1876</v>
      </c>
      <c r="F28" s="201" t="s">
        <v>1877</v>
      </c>
      <c r="G28" s="201" t="s">
        <v>1877</v>
      </c>
      <c r="H28" s="201" t="s">
        <v>48</v>
      </c>
      <c r="I28" s="197" t="s">
        <v>53</v>
      </c>
      <c r="J28" s="201" t="s">
        <v>1914</v>
      </c>
      <c r="K28" s="129" t="s">
        <v>208</v>
      </c>
      <c r="L28" s="201" t="s">
        <v>41</v>
      </c>
      <c r="M28" s="199">
        <v>132000</v>
      </c>
    </row>
    <row r="29" spans="1:13" x14ac:dyDescent="0.2">
      <c r="A29" s="129" t="s">
        <v>1916</v>
      </c>
      <c r="B29" s="201" t="s">
        <v>1882</v>
      </c>
      <c r="C29" s="201" t="s">
        <v>1872</v>
      </c>
      <c r="D29" s="202">
        <v>7701</v>
      </c>
      <c r="E29" s="201" t="s">
        <v>1876</v>
      </c>
      <c r="F29" s="201" t="s">
        <v>1877</v>
      </c>
      <c r="G29" s="201" t="s">
        <v>1877</v>
      </c>
      <c r="H29" s="201" t="s">
        <v>48</v>
      </c>
      <c r="I29" s="197" t="s">
        <v>53</v>
      </c>
      <c r="J29" s="201" t="s">
        <v>1914</v>
      </c>
      <c r="K29" s="129" t="s">
        <v>208</v>
      </c>
      <c r="L29" s="129" t="s">
        <v>1883</v>
      </c>
      <c r="M29" s="199">
        <v>72010</v>
      </c>
    </row>
    <row r="30" spans="1:13" x14ac:dyDescent="0.2">
      <c r="A30" s="129" t="s">
        <v>1917</v>
      </c>
      <c r="B30" s="201" t="s">
        <v>1918</v>
      </c>
      <c r="C30" s="201" t="s">
        <v>1872</v>
      </c>
      <c r="D30" s="130">
        <v>7702</v>
      </c>
      <c r="E30" s="129" t="s">
        <v>1919</v>
      </c>
      <c r="F30" s="201" t="s">
        <v>1877</v>
      </c>
      <c r="G30" s="201" t="s">
        <v>1877</v>
      </c>
      <c r="H30" s="201" t="s">
        <v>48</v>
      </c>
      <c r="I30" s="195" t="s">
        <v>40</v>
      </c>
      <c r="J30" s="201" t="s">
        <v>1878</v>
      </c>
      <c r="K30" s="201" t="s">
        <v>209</v>
      </c>
      <c r="L30" s="201" t="s">
        <v>41</v>
      </c>
      <c r="M30" s="199">
        <v>918010</v>
      </c>
    </row>
    <row r="31" spans="1:13" x14ac:dyDescent="0.2">
      <c r="A31" s="129" t="s">
        <v>1920</v>
      </c>
      <c r="B31" s="201" t="s">
        <v>1921</v>
      </c>
      <c r="C31" s="201" t="s">
        <v>1872</v>
      </c>
      <c r="D31" s="130">
        <v>7702</v>
      </c>
      <c r="E31" s="129" t="s">
        <v>1919</v>
      </c>
      <c r="F31" s="201" t="s">
        <v>1877</v>
      </c>
      <c r="G31" s="201" t="s">
        <v>1877</v>
      </c>
      <c r="H31" s="201" t="s">
        <v>48</v>
      </c>
      <c r="I31" s="195" t="s">
        <v>40</v>
      </c>
      <c r="J31" s="201" t="s">
        <v>1878</v>
      </c>
      <c r="K31" s="129" t="s">
        <v>208</v>
      </c>
      <c r="L31" s="201" t="s">
        <v>41</v>
      </c>
      <c r="M31" s="199">
        <v>1009800</v>
      </c>
    </row>
    <row r="32" spans="1:13" x14ac:dyDescent="0.2">
      <c r="A32" s="129" t="s">
        <v>1922</v>
      </c>
      <c r="B32" s="201" t="s">
        <v>1923</v>
      </c>
      <c r="C32" s="201" t="s">
        <v>1872</v>
      </c>
      <c r="D32" s="130">
        <v>7702</v>
      </c>
      <c r="E32" s="129" t="s">
        <v>1919</v>
      </c>
      <c r="F32" s="201" t="s">
        <v>1877</v>
      </c>
      <c r="G32" s="201" t="s">
        <v>1877</v>
      </c>
      <c r="H32" s="201" t="s">
        <v>48</v>
      </c>
      <c r="I32" s="195" t="s">
        <v>40</v>
      </c>
      <c r="J32" s="201" t="s">
        <v>1878</v>
      </c>
      <c r="K32" s="129" t="s">
        <v>208</v>
      </c>
      <c r="L32" s="129" t="s">
        <v>1883</v>
      </c>
      <c r="M32" s="199">
        <v>550850</v>
      </c>
    </row>
    <row r="33" spans="1:13" x14ac:dyDescent="0.2">
      <c r="A33" s="129" t="s">
        <v>1924</v>
      </c>
      <c r="B33" s="201" t="s">
        <v>1918</v>
      </c>
      <c r="C33" s="201" t="s">
        <v>1872</v>
      </c>
      <c r="D33" s="130">
        <v>7702</v>
      </c>
      <c r="E33" s="129" t="s">
        <v>1919</v>
      </c>
      <c r="F33" s="201" t="s">
        <v>1877</v>
      </c>
      <c r="G33" s="201" t="s">
        <v>1877</v>
      </c>
      <c r="H33" s="201" t="s">
        <v>48</v>
      </c>
      <c r="I33" s="195" t="s">
        <v>461</v>
      </c>
      <c r="J33" s="201" t="s">
        <v>1885</v>
      </c>
      <c r="K33" s="201" t="s">
        <v>209</v>
      </c>
      <c r="L33" s="201" t="s">
        <v>41</v>
      </c>
      <c r="M33" s="199">
        <v>480000</v>
      </c>
    </row>
    <row r="34" spans="1:13" x14ac:dyDescent="0.2">
      <c r="A34" s="129" t="s">
        <v>1925</v>
      </c>
      <c r="B34" s="201" t="s">
        <v>1921</v>
      </c>
      <c r="C34" s="201" t="s">
        <v>1872</v>
      </c>
      <c r="D34" s="130">
        <v>7702</v>
      </c>
      <c r="E34" s="129" t="s">
        <v>1919</v>
      </c>
      <c r="F34" s="201" t="s">
        <v>1877</v>
      </c>
      <c r="G34" s="201" t="s">
        <v>1877</v>
      </c>
      <c r="H34" s="201" t="s">
        <v>48</v>
      </c>
      <c r="I34" s="195" t="s">
        <v>461</v>
      </c>
      <c r="J34" s="201" t="s">
        <v>1885</v>
      </c>
      <c r="K34" s="129" t="s">
        <v>208</v>
      </c>
      <c r="L34" s="201" t="s">
        <v>41</v>
      </c>
      <c r="M34" s="199">
        <v>528000</v>
      </c>
    </row>
    <row r="35" spans="1:13" x14ac:dyDescent="0.2">
      <c r="A35" s="129" t="s">
        <v>1926</v>
      </c>
      <c r="B35" s="201" t="s">
        <v>1923</v>
      </c>
      <c r="C35" s="201" t="s">
        <v>1872</v>
      </c>
      <c r="D35" s="130">
        <v>7702</v>
      </c>
      <c r="E35" s="129" t="s">
        <v>1919</v>
      </c>
      <c r="F35" s="201" t="s">
        <v>1877</v>
      </c>
      <c r="G35" s="201" t="s">
        <v>1877</v>
      </c>
      <c r="H35" s="201" t="s">
        <v>48</v>
      </c>
      <c r="I35" s="197" t="s">
        <v>461</v>
      </c>
      <c r="J35" s="201" t="s">
        <v>1885</v>
      </c>
      <c r="K35" s="129" t="s">
        <v>208</v>
      </c>
      <c r="L35" s="129" t="s">
        <v>1883</v>
      </c>
      <c r="M35" s="199">
        <v>288020</v>
      </c>
    </row>
    <row r="36" spans="1:13" x14ac:dyDescent="0.2">
      <c r="A36" s="129" t="s">
        <v>1927</v>
      </c>
      <c r="B36" s="201" t="s">
        <v>1918</v>
      </c>
      <c r="C36" s="201" t="s">
        <v>1872</v>
      </c>
      <c r="D36" s="130">
        <v>7702</v>
      </c>
      <c r="E36" s="129" t="s">
        <v>1919</v>
      </c>
      <c r="F36" s="201" t="s">
        <v>1877</v>
      </c>
      <c r="G36" s="201" t="s">
        <v>1877</v>
      </c>
      <c r="H36" s="201" t="s">
        <v>48</v>
      </c>
      <c r="I36" s="197" t="s">
        <v>44</v>
      </c>
      <c r="J36" s="201" t="s">
        <v>1889</v>
      </c>
      <c r="K36" s="201" t="s">
        <v>209</v>
      </c>
      <c r="L36" s="201" t="s">
        <v>41</v>
      </c>
      <c r="M36" s="199">
        <v>333000</v>
      </c>
    </row>
    <row r="37" spans="1:13" x14ac:dyDescent="0.2">
      <c r="A37" s="129" t="s">
        <v>1928</v>
      </c>
      <c r="B37" s="201" t="s">
        <v>1921</v>
      </c>
      <c r="C37" s="201" t="s">
        <v>1872</v>
      </c>
      <c r="D37" s="130">
        <v>7702</v>
      </c>
      <c r="E37" s="129" t="s">
        <v>1919</v>
      </c>
      <c r="F37" s="201" t="s">
        <v>1877</v>
      </c>
      <c r="G37" s="201" t="s">
        <v>1877</v>
      </c>
      <c r="H37" s="201" t="s">
        <v>48</v>
      </c>
      <c r="I37" s="197" t="s">
        <v>44</v>
      </c>
      <c r="J37" s="201" t="s">
        <v>1889</v>
      </c>
      <c r="K37" s="129" t="s">
        <v>208</v>
      </c>
      <c r="L37" s="201" t="s">
        <v>41</v>
      </c>
      <c r="M37" s="199">
        <v>366300</v>
      </c>
    </row>
    <row r="38" spans="1:13" x14ac:dyDescent="0.2">
      <c r="A38" s="129" t="s">
        <v>1929</v>
      </c>
      <c r="B38" s="201" t="s">
        <v>1923</v>
      </c>
      <c r="C38" s="201" t="s">
        <v>1872</v>
      </c>
      <c r="D38" s="130">
        <v>7702</v>
      </c>
      <c r="E38" s="129" t="s">
        <v>1919</v>
      </c>
      <c r="F38" s="201" t="s">
        <v>1877</v>
      </c>
      <c r="G38" s="201" t="s">
        <v>1877</v>
      </c>
      <c r="H38" s="201" t="s">
        <v>48</v>
      </c>
      <c r="I38" s="197" t="s">
        <v>44</v>
      </c>
      <c r="J38" s="201" t="s">
        <v>1889</v>
      </c>
      <c r="K38" s="129" t="s">
        <v>208</v>
      </c>
      <c r="L38" s="129" t="s">
        <v>1883</v>
      </c>
      <c r="M38" s="199">
        <v>199820</v>
      </c>
    </row>
    <row r="39" spans="1:13" x14ac:dyDescent="0.2">
      <c r="A39" s="129" t="s">
        <v>1930</v>
      </c>
      <c r="B39" s="201" t="s">
        <v>1918</v>
      </c>
      <c r="C39" s="201" t="s">
        <v>1872</v>
      </c>
      <c r="D39" s="130">
        <v>7702</v>
      </c>
      <c r="E39" s="129" t="s">
        <v>1919</v>
      </c>
      <c r="F39" s="201" t="s">
        <v>1877</v>
      </c>
      <c r="G39" s="201" t="s">
        <v>1877</v>
      </c>
      <c r="H39" s="201" t="s">
        <v>48</v>
      </c>
      <c r="I39" s="197" t="s">
        <v>1893</v>
      </c>
      <c r="J39" s="201" t="s">
        <v>1894</v>
      </c>
      <c r="K39" s="201" t="s">
        <v>209</v>
      </c>
      <c r="L39" s="201" t="s">
        <v>41</v>
      </c>
      <c r="M39" s="199">
        <v>279000</v>
      </c>
    </row>
    <row r="40" spans="1:13" x14ac:dyDescent="0.2">
      <c r="A40" s="129" t="s">
        <v>1931</v>
      </c>
      <c r="B40" s="201" t="s">
        <v>1921</v>
      </c>
      <c r="C40" s="201" t="s">
        <v>1872</v>
      </c>
      <c r="D40" s="130">
        <v>7702</v>
      </c>
      <c r="E40" s="129" t="s">
        <v>1919</v>
      </c>
      <c r="F40" s="201" t="s">
        <v>1877</v>
      </c>
      <c r="G40" s="201" t="s">
        <v>1877</v>
      </c>
      <c r="H40" s="201" t="s">
        <v>48</v>
      </c>
      <c r="I40" s="197" t="s">
        <v>1893</v>
      </c>
      <c r="J40" s="201" t="s">
        <v>1894</v>
      </c>
      <c r="K40" s="129" t="s">
        <v>208</v>
      </c>
      <c r="L40" s="201" t="s">
        <v>41</v>
      </c>
      <c r="M40" s="199">
        <v>306900</v>
      </c>
    </row>
    <row r="41" spans="1:13" x14ac:dyDescent="0.2">
      <c r="A41" s="129" t="s">
        <v>1932</v>
      </c>
      <c r="B41" s="201" t="s">
        <v>1923</v>
      </c>
      <c r="C41" s="201" t="s">
        <v>1872</v>
      </c>
      <c r="D41" s="130">
        <v>7702</v>
      </c>
      <c r="E41" s="129" t="s">
        <v>1919</v>
      </c>
      <c r="F41" s="201" t="s">
        <v>1877</v>
      </c>
      <c r="G41" s="201" t="s">
        <v>1877</v>
      </c>
      <c r="H41" s="201" t="s">
        <v>48</v>
      </c>
      <c r="I41" s="197" t="s">
        <v>1893</v>
      </c>
      <c r="J41" s="201" t="s">
        <v>1894</v>
      </c>
      <c r="K41" s="129" t="s">
        <v>208</v>
      </c>
      <c r="L41" s="129" t="s">
        <v>1883</v>
      </c>
      <c r="M41" s="199">
        <v>167410</v>
      </c>
    </row>
    <row r="42" spans="1:13" x14ac:dyDescent="0.2">
      <c r="A42" s="129" t="s">
        <v>1933</v>
      </c>
      <c r="B42" s="201" t="s">
        <v>1918</v>
      </c>
      <c r="C42" s="201" t="s">
        <v>1872</v>
      </c>
      <c r="D42" s="130">
        <v>7702</v>
      </c>
      <c r="E42" s="129" t="s">
        <v>1919</v>
      </c>
      <c r="F42" s="201" t="s">
        <v>1877</v>
      </c>
      <c r="G42" s="201" t="s">
        <v>1877</v>
      </c>
      <c r="H42" s="201" t="s">
        <v>48</v>
      </c>
      <c r="I42" s="197" t="s">
        <v>334</v>
      </c>
      <c r="J42" s="201" t="s">
        <v>1898</v>
      </c>
      <c r="K42" s="201" t="s">
        <v>209</v>
      </c>
      <c r="L42" s="201" t="s">
        <v>41</v>
      </c>
      <c r="M42" s="199">
        <v>233000</v>
      </c>
    </row>
    <row r="43" spans="1:13" x14ac:dyDescent="0.2">
      <c r="A43" s="129" t="s">
        <v>1934</v>
      </c>
      <c r="B43" s="201" t="s">
        <v>1921</v>
      </c>
      <c r="C43" s="201" t="s">
        <v>1872</v>
      </c>
      <c r="D43" s="130">
        <v>7702</v>
      </c>
      <c r="E43" s="129" t="s">
        <v>1919</v>
      </c>
      <c r="F43" s="201" t="s">
        <v>1877</v>
      </c>
      <c r="G43" s="201" t="s">
        <v>1877</v>
      </c>
      <c r="H43" s="201" t="s">
        <v>48</v>
      </c>
      <c r="I43" s="197" t="s">
        <v>334</v>
      </c>
      <c r="J43" s="201" t="s">
        <v>1898</v>
      </c>
      <c r="K43" s="129" t="s">
        <v>208</v>
      </c>
      <c r="L43" s="201" t="s">
        <v>41</v>
      </c>
      <c r="M43" s="199">
        <v>256300</v>
      </c>
    </row>
    <row r="44" spans="1:13" x14ac:dyDescent="0.2">
      <c r="A44" s="129" t="s">
        <v>1935</v>
      </c>
      <c r="B44" s="201" t="s">
        <v>1923</v>
      </c>
      <c r="C44" s="201" t="s">
        <v>1872</v>
      </c>
      <c r="D44" s="130">
        <v>7702</v>
      </c>
      <c r="E44" s="129" t="s">
        <v>1919</v>
      </c>
      <c r="F44" s="201" t="s">
        <v>1877</v>
      </c>
      <c r="G44" s="201" t="s">
        <v>1877</v>
      </c>
      <c r="H44" s="201" t="s">
        <v>48</v>
      </c>
      <c r="I44" s="197" t="s">
        <v>334</v>
      </c>
      <c r="J44" s="201" t="s">
        <v>1898</v>
      </c>
      <c r="K44" s="129" t="s">
        <v>208</v>
      </c>
      <c r="L44" s="129" t="s">
        <v>1883</v>
      </c>
      <c r="M44" s="199">
        <v>139810</v>
      </c>
    </row>
    <row r="45" spans="1:13" x14ac:dyDescent="0.2">
      <c r="A45" s="129" t="s">
        <v>1936</v>
      </c>
      <c r="B45" s="201" t="s">
        <v>1918</v>
      </c>
      <c r="C45" s="201" t="s">
        <v>1872</v>
      </c>
      <c r="D45" s="130">
        <v>7702</v>
      </c>
      <c r="E45" s="129" t="s">
        <v>1919</v>
      </c>
      <c r="F45" s="201" t="s">
        <v>1877</v>
      </c>
      <c r="G45" s="201" t="s">
        <v>1877</v>
      </c>
      <c r="H45" s="201" t="s">
        <v>48</v>
      </c>
      <c r="I45" s="197" t="s">
        <v>49</v>
      </c>
      <c r="J45" s="201" t="s">
        <v>1902</v>
      </c>
      <c r="K45" s="201" t="s">
        <v>209</v>
      </c>
      <c r="L45" s="201" t="s">
        <v>41</v>
      </c>
      <c r="M45" s="199">
        <v>210000</v>
      </c>
    </row>
    <row r="46" spans="1:13" x14ac:dyDescent="0.2">
      <c r="A46" s="129" t="s">
        <v>1937</v>
      </c>
      <c r="B46" s="201" t="s">
        <v>1921</v>
      </c>
      <c r="C46" s="201" t="s">
        <v>1872</v>
      </c>
      <c r="D46" s="130">
        <v>7702</v>
      </c>
      <c r="E46" s="129" t="s">
        <v>1919</v>
      </c>
      <c r="F46" s="201" t="s">
        <v>1877</v>
      </c>
      <c r="G46" s="201" t="s">
        <v>1877</v>
      </c>
      <c r="H46" s="201" t="s">
        <v>48</v>
      </c>
      <c r="I46" s="197" t="s">
        <v>49</v>
      </c>
      <c r="J46" s="201" t="s">
        <v>1902</v>
      </c>
      <c r="K46" s="129" t="s">
        <v>208</v>
      </c>
      <c r="L46" s="201" t="s">
        <v>41</v>
      </c>
      <c r="M46" s="199">
        <v>231000</v>
      </c>
    </row>
    <row r="47" spans="1:13" x14ac:dyDescent="0.2">
      <c r="A47" s="129" t="s">
        <v>1938</v>
      </c>
      <c r="B47" s="201" t="s">
        <v>1923</v>
      </c>
      <c r="C47" s="201" t="s">
        <v>1872</v>
      </c>
      <c r="D47" s="130">
        <v>7702</v>
      </c>
      <c r="E47" s="129" t="s">
        <v>1919</v>
      </c>
      <c r="F47" s="201" t="s">
        <v>1877</v>
      </c>
      <c r="G47" s="201" t="s">
        <v>1877</v>
      </c>
      <c r="H47" s="201" t="s">
        <v>48</v>
      </c>
      <c r="I47" s="197" t="s">
        <v>49</v>
      </c>
      <c r="J47" s="201" t="s">
        <v>1902</v>
      </c>
      <c r="K47" s="129" t="s">
        <v>208</v>
      </c>
      <c r="L47" s="129" t="s">
        <v>1883</v>
      </c>
      <c r="M47" s="199">
        <v>126010</v>
      </c>
    </row>
    <row r="48" spans="1:13" x14ac:dyDescent="0.2">
      <c r="A48" s="129" t="s">
        <v>1939</v>
      </c>
      <c r="B48" s="201" t="s">
        <v>1918</v>
      </c>
      <c r="C48" s="201" t="s">
        <v>1872</v>
      </c>
      <c r="D48" s="130">
        <v>7702</v>
      </c>
      <c r="E48" s="129" t="s">
        <v>1919</v>
      </c>
      <c r="F48" s="201" t="s">
        <v>1877</v>
      </c>
      <c r="G48" s="201" t="s">
        <v>1877</v>
      </c>
      <c r="H48" s="201" t="s">
        <v>48</v>
      </c>
      <c r="I48" s="197" t="s">
        <v>227</v>
      </c>
      <c r="J48" s="201" t="s">
        <v>1906</v>
      </c>
      <c r="K48" s="201" t="s">
        <v>209</v>
      </c>
      <c r="L48" s="201" t="s">
        <v>41</v>
      </c>
      <c r="M48" s="199">
        <v>198000</v>
      </c>
    </row>
    <row r="49" spans="1:13" x14ac:dyDescent="0.2">
      <c r="A49" s="129" t="s">
        <v>1940</v>
      </c>
      <c r="B49" s="201" t="s">
        <v>1921</v>
      </c>
      <c r="C49" s="201" t="s">
        <v>1872</v>
      </c>
      <c r="D49" s="130">
        <v>7702</v>
      </c>
      <c r="E49" s="129" t="s">
        <v>1919</v>
      </c>
      <c r="F49" s="201" t="s">
        <v>1877</v>
      </c>
      <c r="G49" s="201" t="s">
        <v>1877</v>
      </c>
      <c r="H49" s="201" t="s">
        <v>48</v>
      </c>
      <c r="I49" s="197" t="s">
        <v>227</v>
      </c>
      <c r="J49" s="201" t="s">
        <v>1906</v>
      </c>
      <c r="K49" s="129" t="s">
        <v>208</v>
      </c>
      <c r="L49" s="201" t="s">
        <v>41</v>
      </c>
      <c r="M49" s="199">
        <v>217800</v>
      </c>
    </row>
    <row r="50" spans="1:13" x14ac:dyDescent="0.2">
      <c r="A50" s="129" t="s">
        <v>1941</v>
      </c>
      <c r="B50" s="201" t="s">
        <v>1923</v>
      </c>
      <c r="C50" s="201" t="s">
        <v>1872</v>
      </c>
      <c r="D50" s="130">
        <v>7702</v>
      </c>
      <c r="E50" s="129" t="s">
        <v>1919</v>
      </c>
      <c r="F50" s="201" t="s">
        <v>1877</v>
      </c>
      <c r="G50" s="201" t="s">
        <v>1877</v>
      </c>
      <c r="H50" s="201" t="s">
        <v>48</v>
      </c>
      <c r="I50" s="197" t="s">
        <v>227</v>
      </c>
      <c r="J50" s="201" t="s">
        <v>1906</v>
      </c>
      <c r="K50" s="129" t="s">
        <v>208</v>
      </c>
      <c r="L50" s="129" t="s">
        <v>1883</v>
      </c>
      <c r="M50" s="199">
        <v>118810</v>
      </c>
    </row>
    <row r="51" spans="1:13" x14ac:dyDescent="0.2">
      <c r="A51" s="129" t="s">
        <v>1942</v>
      </c>
      <c r="B51" s="201" t="s">
        <v>1918</v>
      </c>
      <c r="C51" s="201" t="s">
        <v>1872</v>
      </c>
      <c r="D51" s="130">
        <v>7702</v>
      </c>
      <c r="E51" s="129" t="s">
        <v>1919</v>
      </c>
      <c r="F51" s="201" t="s">
        <v>1877</v>
      </c>
      <c r="G51" s="201" t="s">
        <v>1877</v>
      </c>
      <c r="H51" s="201" t="s">
        <v>48</v>
      </c>
      <c r="I51" s="197" t="s">
        <v>51</v>
      </c>
      <c r="J51" s="201" t="s">
        <v>1910</v>
      </c>
      <c r="K51" s="201" t="s">
        <v>209</v>
      </c>
      <c r="L51" s="201" t="s">
        <v>41</v>
      </c>
      <c r="M51" s="199">
        <v>195000</v>
      </c>
    </row>
    <row r="52" spans="1:13" x14ac:dyDescent="0.2">
      <c r="A52" s="129" t="s">
        <v>1943</v>
      </c>
      <c r="B52" s="201" t="s">
        <v>1921</v>
      </c>
      <c r="C52" s="201" t="s">
        <v>1872</v>
      </c>
      <c r="D52" s="130">
        <v>7702</v>
      </c>
      <c r="E52" s="129" t="s">
        <v>1919</v>
      </c>
      <c r="F52" s="201" t="s">
        <v>1877</v>
      </c>
      <c r="G52" s="201" t="s">
        <v>1877</v>
      </c>
      <c r="H52" s="201" t="s">
        <v>48</v>
      </c>
      <c r="I52" s="197" t="s">
        <v>51</v>
      </c>
      <c r="J52" s="201" t="s">
        <v>1910</v>
      </c>
      <c r="K52" s="129" t="s">
        <v>208</v>
      </c>
      <c r="L52" s="201" t="s">
        <v>41</v>
      </c>
      <c r="M52" s="199">
        <v>214500</v>
      </c>
    </row>
    <row r="53" spans="1:13" x14ac:dyDescent="0.2">
      <c r="A53" s="129" t="s">
        <v>1944</v>
      </c>
      <c r="B53" s="201" t="s">
        <v>1923</v>
      </c>
      <c r="C53" s="201" t="s">
        <v>1872</v>
      </c>
      <c r="D53" s="130">
        <v>7702</v>
      </c>
      <c r="E53" s="129" t="s">
        <v>1919</v>
      </c>
      <c r="F53" s="201" t="s">
        <v>1877</v>
      </c>
      <c r="G53" s="201" t="s">
        <v>1877</v>
      </c>
      <c r="H53" s="201" t="s">
        <v>48</v>
      </c>
      <c r="I53" s="197" t="s">
        <v>51</v>
      </c>
      <c r="J53" s="201" t="s">
        <v>1910</v>
      </c>
      <c r="K53" s="129" t="s">
        <v>208</v>
      </c>
      <c r="L53" s="129" t="s">
        <v>1883</v>
      </c>
      <c r="M53" s="199">
        <v>117010</v>
      </c>
    </row>
    <row r="54" spans="1:13" x14ac:dyDescent="0.2">
      <c r="A54" s="129" t="s">
        <v>1945</v>
      </c>
      <c r="B54" s="201" t="s">
        <v>1918</v>
      </c>
      <c r="C54" s="201" t="s">
        <v>1872</v>
      </c>
      <c r="D54" s="130">
        <v>7702</v>
      </c>
      <c r="E54" s="129" t="s">
        <v>1919</v>
      </c>
      <c r="F54" s="201" t="s">
        <v>1877</v>
      </c>
      <c r="G54" s="201" t="s">
        <v>1877</v>
      </c>
      <c r="H54" s="201" t="s">
        <v>48</v>
      </c>
      <c r="I54" s="197" t="s">
        <v>53</v>
      </c>
      <c r="J54" s="201" t="s">
        <v>1914</v>
      </c>
      <c r="K54" s="201" t="s">
        <v>209</v>
      </c>
      <c r="L54" s="201" t="s">
        <v>41</v>
      </c>
      <c r="M54" s="199">
        <v>188000</v>
      </c>
    </row>
    <row r="55" spans="1:13" x14ac:dyDescent="0.2">
      <c r="A55" s="129" t="s">
        <v>1946</v>
      </c>
      <c r="B55" s="201" t="s">
        <v>1921</v>
      </c>
      <c r="C55" s="201" t="s">
        <v>1872</v>
      </c>
      <c r="D55" s="130">
        <v>7702</v>
      </c>
      <c r="E55" s="129" t="s">
        <v>1919</v>
      </c>
      <c r="F55" s="201" t="s">
        <v>1877</v>
      </c>
      <c r="G55" s="201" t="s">
        <v>1877</v>
      </c>
      <c r="H55" s="201" t="s">
        <v>48</v>
      </c>
      <c r="I55" s="197" t="s">
        <v>53</v>
      </c>
      <c r="J55" s="201" t="s">
        <v>1914</v>
      </c>
      <c r="K55" s="129" t="s">
        <v>208</v>
      </c>
      <c r="L55" s="201" t="s">
        <v>41</v>
      </c>
      <c r="M55" s="199">
        <v>206800</v>
      </c>
    </row>
    <row r="56" spans="1:13" x14ac:dyDescent="0.2">
      <c r="A56" s="129" t="s">
        <v>1947</v>
      </c>
      <c r="B56" s="201" t="s">
        <v>1923</v>
      </c>
      <c r="C56" s="201" t="s">
        <v>1872</v>
      </c>
      <c r="D56" s="130">
        <v>7702</v>
      </c>
      <c r="E56" s="129" t="s">
        <v>1919</v>
      </c>
      <c r="F56" s="201" t="s">
        <v>1877</v>
      </c>
      <c r="G56" s="201" t="s">
        <v>1877</v>
      </c>
      <c r="H56" s="201" t="s">
        <v>48</v>
      </c>
      <c r="I56" s="197" t="s">
        <v>53</v>
      </c>
      <c r="J56" s="201" t="s">
        <v>1914</v>
      </c>
      <c r="K56" s="129" t="s">
        <v>208</v>
      </c>
      <c r="L56" s="129" t="s">
        <v>1883</v>
      </c>
      <c r="M56" s="199">
        <v>112810</v>
      </c>
    </row>
    <row r="57" spans="1:13" x14ac:dyDescent="0.2">
      <c r="A57" s="129" t="s">
        <v>1948</v>
      </c>
      <c r="B57" s="201" t="s">
        <v>1949</v>
      </c>
      <c r="C57" s="201" t="s">
        <v>1872</v>
      </c>
      <c r="D57" s="130">
        <v>7703</v>
      </c>
      <c r="E57" s="129" t="s">
        <v>1950</v>
      </c>
      <c r="F57" s="201" t="s">
        <v>1877</v>
      </c>
      <c r="G57" s="201" t="s">
        <v>1877</v>
      </c>
      <c r="H57" s="201" t="s">
        <v>48</v>
      </c>
      <c r="I57" s="195" t="s">
        <v>40</v>
      </c>
      <c r="J57" s="201" t="s">
        <v>1878</v>
      </c>
      <c r="K57" s="201" t="s">
        <v>209</v>
      </c>
      <c r="L57" s="201" t="s">
        <v>41</v>
      </c>
      <c r="M57" s="199">
        <v>1296010</v>
      </c>
    </row>
    <row r="58" spans="1:13" x14ac:dyDescent="0.2">
      <c r="A58" s="129" t="s">
        <v>1951</v>
      </c>
      <c r="B58" s="201" t="s">
        <v>1952</v>
      </c>
      <c r="C58" s="201" t="s">
        <v>1872</v>
      </c>
      <c r="D58" s="130">
        <v>7703</v>
      </c>
      <c r="E58" s="129" t="s">
        <v>1950</v>
      </c>
      <c r="F58" s="201" t="s">
        <v>1877</v>
      </c>
      <c r="G58" s="201" t="s">
        <v>1877</v>
      </c>
      <c r="H58" s="201" t="s">
        <v>48</v>
      </c>
      <c r="I58" s="195" t="s">
        <v>40</v>
      </c>
      <c r="J58" s="201" t="s">
        <v>1878</v>
      </c>
      <c r="K58" s="129" t="s">
        <v>208</v>
      </c>
      <c r="L58" s="201" t="s">
        <v>41</v>
      </c>
      <c r="M58" s="199">
        <v>1425600</v>
      </c>
    </row>
    <row r="59" spans="1:13" x14ac:dyDescent="0.2">
      <c r="A59" s="129" t="s">
        <v>1953</v>
      </c>
      <c r="B59" s="201" t="s">
        <v>1954</v>
      </c>
      <c r="C59" s="201" t="s">
        <v>1872</v>
      </c>
      <c r="D59" s="130">
        <v>7703</v>
      </c>
      <c r="E59" s="129" t="s">
        <v>1950</v>
      </c>
      <c r="F59" s="201" t="s">
        <v>1877</v>
      </c>
      <c r="G59" s="201" t="s">
        <v>1877</v>
      </c>
      <c r="H59" s="201" t="s">
        <v>48</v>
      </c>
      <c r="I59" s="195" t="s">
        <v>40</v>
      </c>
      <c r="J59" s="201" t="s">
        <v>1878</v>
      </c>
      <c r="K59" s="129" t="s">
        <v>208</v>
      </c>
      <c r="L59" s="129" t="s">
        <v>1883</v>
      </c>
      <c r="M59" s="199">
        <v>777660</v>
      </c>
    </row>
    <row r="60" spans="1:13" x14ac:dyDescent="0.2">
      <c r="A60" s="129" t="s">
        <v>1955</v>
      </c>
      <c r="B60" s="201" t="s">
        <v>1949</v>
      </c>
      <c r="C60" s="201" t="s">
        <v>1872</v>
      </c>
      <c r="D60" s="130">
        <v>7703</v>
      </c>
      <c r="E60" s="129" t="s">
        <v>1950</v>
      </c>
      <c r="F60" s="201" t="s">
        <v>1877</v>
      </c>
      <c r="G60" s="201" t="s">
        <v>1877</v>
      </c>
      <c r="H60" s="201" t="s">
        <v>48</v>
      </c>
      <c r="I60" s="195" t="s">
        <v>461</v>
      </c>
      <c r="J60" s="201" t="s">
        <v>1885</v>
      </c>
      <c r="K60" s="201" t="s">
        <v>209</v>
      </c>
      <c r="L60" s="201" t="s">
        <v>41</v>
      </c>
      <c r="M60" s="199">
        <v>677010</v>
      </c>
    </row>
    <row r="61" spans="1:13" x14ac:dyDescent="0.2">
      <c r="A61" s="129" t="s">
        <v>1956</v>
      </c>
      <c r="B61" s="201" t="s">
        <v>1952</v>
      </c>
      <c r="C61" s="201" t="s">
        <v>1872</v>
      </c>
      <c r="D61" s="130">
        <v>7703</v>
      </c>
      <c r="E61" s="129" t="s">
        <v>1950</v>
      </c>
      <c r="F61" s="201" t="s">
        <v>1877</v>
      </c>
      <c r="G61" s="201" t="s">
        <v>1877</v>
      </c>
      <c r="H61" s="201" t="s">
        <v>48</v>
      </c>
      <c r="I61" s="195" t="s">
        <v>461</v>
      </c>
      <c r="J61" s="201" t="s">
        <v>1885</v>
      </c>
      <c r="K61" s="129" t="s">
        <v>208</v>
      </c>
      <c r="L61" s="201" t="s">
        <v>41</v>
      </c>
      <c r="M61" s="199">
        <v>744700</v>
      </c>
    </row>
    <row r="62" spans="1:13" x14ac:dyDescent="0.2">
      <c r="A62" s="129" t="s">
        <v>1957</v>
      </c>
      <c r="B62" s="201" t="s">
        <v>1954</v>
      </c>
      <c r="C62" s="201" t="s">
        <v>1872</v>
      </c>
      <c r="D62" s="130">
        <v>7703</v>
      </c>
      <c r="E62" s="129" t="s">
        <v>1950</v>
      </c>
      <c r="F62" s="201" t="s">
        <v>1877</v>
      </c>
      <c r="G62" s="201" t="s">
        <v>1877</v>
      </c>
      <c r="H62" s="201" t="s">
        <v>48</v>
      </c>
      <c r="I62" s="197" t="s">
        <v>461</v>
      </c>
      <c r="J62" s="201" t="s">
        <v>1885</v>
      </c>
      <c r="K62" s="129" t="s">
        <v>208</v>
      </c>
      <c r="L62" s="129" t="s">
        <v>1883</v>
      </c>
      <c r="M62" s="199">
        <v>406230</v>
      </c>
    </row>
    <row r="63" spans="1:13" x14ac:dyDescent="0.2">
      <c r="A63" s="129" t="s">
        <v>1958</v>
      </c>
      <c r="B63" s="201" t="s">
        <v>1949</v>
      </c>
      <c r="C63" s="201" t="s">
        <v>1872</v>
      </c>
      <c r="D63" s="130">
        <v>7703</v>
      </c>
      <c r="E63" s="129" t="s">
        <v>1950</v>
      </c>
      <c r="F63" s="201" t="s">
        <v>1877</v>
      </c>
      <c r="G63" s="201" t="s">
        <v>1877</v>
      </c>
      <c r="H63" s="201" t="s">
        <v>48</v>
      </c>
      <c r="I63" s="197" t="s">
        <v>44</v>
      </c>
      <c r="J63" s="201" t="s">
        <v>1889</v>
      </c>
      <c r="K63" s="201" t="s">
        <v>209</v>
      </c>
      <c r="L63" s="201" t="s">
        <v>41</v>
      </c>
      <c r="M63" s="199">
        <v>470000</v>
      </c>
    </row>
    <row r="64" spans="1:13" x14ac:dyDescent="0.2">
      <c r="A64" s="129" t="s">
        <v>1959</v>
      </c>
      <c r="B64" s="201" t="s">
        <v>1952</v>
      </c>
      <c r="C64" s="201" t="s">
        <v>1872</v>
      </c>
      <c r="D64" s="130">
        <v>7703</v>
      </c>
      <c r="E64" s="129" t="s">
        <v>1950</v>
      </c>
      <c r="F64" s="201" t="s">
        <v>1877</v>
      </c>
      <c r="G64" s="201" t="s">
        <v>1877</v>
      </c>
      <c r="H64" s="201" t="s">
        <v>48</v>
      </c>
      <c r="I64" s="197" t="s">
        <v>44</v>
      </c>
      <c r="J64" s="201" t="s">
        <v>1889</v>
      </c>
      <c r="K64" s="129" t="s">
        <v>208</v>
      </c>
      <c r="L64" s="201" t="s">
        <v>41</v>
      </c>
      <c r="M64" s="199">
        <v>517000</v>
      </c>
    </row>
    <row r="65" spans="1:13" x14ac:dyDescent="0.2">
      <c r="A65" s="129" t="s">
        <v>1960</v>
      </c>
      <c r="B65" s="201" t="s">
        <v>1954</v>
      </c>
      <c r="C65" s="201" t="s">
        <v>1872</v>
      </c>
      <c r="D65" s="130">
        <v>7703</v>
      </c>
      <c r="E65" s="129" t="s">
        <v>1950</v>
      </c>
      <c r="F65" s="201" t="s">
        <v>1877</v>
      </c>
      <c r="G65" s="201" t="s">
        <v>1877</v>
      </c>
      <c r="H65" s="201" t="s">
        <v>48</v>
      </c>
      <c r="I65" s="197" t="s">
        <v>44</v>
      </c>
      <c r="J65" s="201" t="s">
        <v>1889</v>
      </c>
      <c r="K65" s="129" t="s">
        <v>208</v>
      </c>
      <c r="L65" s="129" t="s">
        <v>1883</v>
      </c>
      <c r="M65" s="199">
        <v>282020</v>
      </c>
    </row>
    <row r="66" spans="1:13" x14ac:dyDescent="0.2">
      <c r="A66" s="129" t="s">
        <v>1961</v>
      </c>
      <c r="B66" s="201" t="s">
        <v>1949</v>
      </c>
      <c r="C66" s="201" t="s">
        <v>1872</v>
      </c>
      <c r="D66" s="130">
        <v>7703</v>
      </c>
      <c r="E66" s="129" t="s">
        <v>1950</v>
      </c>
      <c r="F66" s="201" t="s">
        <v>1877</v>
      </c>
      <c r="G66" s="201" t="s">
        <v>1877</v>
      </c>
      <c r="H66" s="201" t="s">
        <v>48</v>
      </c>
      <c r="I66" s="197" t="s">
        <v>1893</v>
      </c>
      <c r="J66" s="201" t="s">
        <v>1894</v>
      </c>
      <c r="K66" s="201" t="s">
        <v>209</v>
      </c>
      <c r="L66" s="201" t="s">
        <v>41</v>
      </c>
      <c r="M66" s="199">
        <v>394000</v>
      </c>
    </row>
    <row r="67" spans="1:13" x14ac:dyDescent="0.2">
      <c r="A67" s="129" t="s">
        <v>1962</v>
      </c>
      <c r="B67" s="201" t="s">
        <v>1952</v>
      </c>
      <c r="C67" s="201" t="s">
        <v>1872</v>
      </c>
      <c r="D67" s="130">
        <v>7703</v>
      </c>
      <c r="E67" s="129" t="s">
        <v>1950</v>
      </c>
      <c r="F67" s="201" t="s">
        <v>1877</v>
      </c>
      <c r="G67" s="201" t="s">
        <v>1877</v>
      </c>
      <c r="H67" s="201" t="s">
        <v>48</v>
      </c>
      <c r="I67" s="197" t="s">
        <v>1893</v>
      </c>
      <c r="J67" s="201" t="s">
        <v>1894</v>
      </c>
      <c r="K67" s="129" t="s">
        <v>208</v>
      </c>
      <c r="L67" s="201" t="s">
        <v>41</v>
      </c>
      <c r="M67" s="199">
        <v>433400</v>
      </c>
    </row>
    <row r="68" spans="1:13" x14ac:dyDescent="0.2">
      <c r="A68" s="129" t="s">
        <v>1963</v>
      </c>
      <c r="B68" s="201" t="s">
        <v>1954</v>
      </c>
      <c r="C68" s="201" t="s">
        <v>1872</v>
      </c>
      <c r="D68" s="130">
        <v>7703</v>
      </c>
      <c r="E68" s="129" t="s">
        <v>1950</v>
      </c>
      <c r="F68" s="201" t="s">
        <v>1877</v>
      </c>
      <c r="G68" s="201" t="s">
        <v>1877</v>
      </c>
      <c r="H68" s="201" t="s">
        <v>48</v>
      </c>
      <c r="I68" s="197" t="s">
        <v>1893</v>
      </c>
      <c r="J68" s="201" t="s">
        <v>1894</v>
      </c>
      <c r="K68" s="129" t="s">
        <v>208</v>
      </c>
      <c r="L68" s="129" t="s">
        <v>1883</v>
      </c>
      <c r="M68" s="199">
        <v>236420</v>
      </c>
    </row>
    <row r="69" spans="1:13" x14ac:dyDescent="0.2">
      <c r="A69" s="129" t="s">
        <v>1964</v>
      </c>
      <c r="B69" s="201" t="s">
        <v>1949</v>
      </c>
      <c r="C69" s="201" t="s">
        <v>1872</v>
      </c>
      <c r="D69" s="130">
        <v>7703</v>
      </c>
      <c r="E69" s="129" t="s">
        <v>1950</v>
      </c>
      <c r="F69" s="201" t="s">
        <v>1877</v>
      </c>
      <c r="G69" s="201" t="s">
        <v>1877</v>
      </c>
      <c r="H69" s="201" t="s">
        <v>48</v>
      </c>
      <c r="I69" s="197" t="s">
        <v>334</v>
      </c>
      <c r="J69" s="201" t="s">
        <v>1898</v>
      </c>
      <c r="K69" s="201" t="s">
        <v>209</v>
      </c>
      <c r="L69" s="201" t="s">
        <v>41</v>
      </c>
      <c r="M69" s="199">
        <v>329000</v>
      </c>
    </row>
    <row r="70" spans="1:13" x14ac:dyDescent="0.2">
      <c r="A70" s="129" t="s">
        <v>1965</v>
      </c>
      <c r="B70" s="201" t="s">
        <v>1952</v>
      </c>
      <c r="C70" s="201" t="s">
        <v>1872</v>
      </c>
      <c r="D70" s="130">
        <v>7703</v>
      </c>
      <c r="E70" s="129" t="s">
        <v>1950</v>
      </c>
      <c r="F70" s="201" t="s">
        <v>1877</v>
      </c>
      <c r="G70" s="201" t="s">
        <v>1877</v>
      </c>
      <c r="H70" s="201" t="s">
        <v>48</v>
      </c>
      <c r="I70" s="197" t="s">
        <v>334</v>
      </c>
      <c r="J70" s="201" t="s">
        <v>1898</v>
      </c>
      <c r="K70" s="129" t="s">
        <v>208</v>
      </c>
      <c r="L70" s="201" t="s">
        <v>41</v>
      </c>
      <c r="M70" s="199">
        <v>361900</v>
      </c>
    </row>
    <row r="71" spans="1:13" x14ac:dyDescent="0.2">
      <c r="A71" s="129" t="s">
        <v>1966</v>
      </c>
      <c r="B71" s="201" t="s">
        <v>1954</v>
      </c>
      <c r="C71" s="201" t="s">
        <v>1872</v>
      </c>
      <c r="D71" s="130">
        <v>7703</v>
      </c>
      <c r="E71" s="129" t="s">
        <v>1950</v>
      </c>
      <c r="F71" s="201" t="s">
        <v>1877</v>
      </c>
      <c r="G71" s="201" t="s">
        <v>1877</v>
      </c>
      <c r="H71" s="201" t="s">
        <v>48</v>
      </c>
      <c r="I71" s="197" t="s">
        <v>334</v>
      </c>
      <c r="J71" s="201" t="s">
        <v>1898</v>
      </c>
      <c r="K71" s="129" t="s">
        <v>208</v>
      </c>
      <c r="L71" s="129" t="s">
        <v>1883</v>
      </c>
      <c r="M71" s="199">
        <v>197420</v>
      </c>
    </row>
    <row r="72" spans="1:13" x14ac:dyDescent="0.2">
      <c r="A72" s="129" t="s">
        <v>1967</v>
      </c>
      <c r="B72" s="201" t="s">
        <v>1949</v>
      </c>
      <c r="C72" s="201" t="s">
        <v>1872</v>
      </c>
      <c r="D72" s="130">
        <v>7703</v>
      </c>
      <c r="E72" s="129" t="s">
        <v>1950</v>
      </c>
      <c r="F72" s="201" t="s">
        <v>1877</v>
      </c>
      <c r="G72" s="201" t="s">
        <v>1877</v>
      </c>
      <c r="H72" s="201" t="s">
        <v>48</v>
      </c>
      <c r="I72" s="197" t="s">
        <v>49</v>
      </c>
      <c r="J72" s="201" t="s">
        <v>1902</v>
      </c>
      <c r="K72" s="201" t="s">
        <v>209</v>
      </c>
      <c r="L72" s="201" t="s">
        <v>41</v>
      </c>
      <c r="M72" s="199">
        <v>297000</v>
      </c>
    </row>
    <row r="73" spans="1:13" x14ac:dyDescent="0.2">
      <c r="A73" s="129" t="s">
        <v>1968</v>
      </c>
      <c r="B73" s="201" t="s">
        <v>1952</v>
      </c>
      <c r="C73" s="201" t="s">
        <v>1872</v>
      </c>
      <c r="D73" s="130">
        <v>7703</v>
      </c>
      <c r="E73" s="129" t="s">
        <v>1950</v>
      </c>
      <c r="F73" s="201" t="s">
        <v>1877</v>
      </c>
      <c r="G73" s="201" t="s">
        <v>1877</v>
      </c>
      <c r="H73" s="201" t="s">
        <v>48</v>
      </c>
      <c r="I73" s="197" t="s">
        <v>49</v>
      </c>
      <c r="J73" s="201" t="s">
        <v>1902</v>
      </c>
      <c r="K73" s="129" t="s">
        <v>208</v>
      </c>
      <c r="L73" s="201" t="s">
        <v>41</v>
      </c>
      <c r="M73" s="199">
        <v>326700</v>
      </c>
    </row>
    <row r="74" spans="1:13" x14ac:dyDescent="0.2">
      <c r="A74" s="129" t="s">
        <v>1969</v>
      </c>
      <c r="B74" s="201" t="s">
        <v>1954</v>
      </c>
      <c r="C74" s="201" t="s">
        <v>1872</v>
      </c>
      <c r="D74" s="130">
        <v>7703</v>
      </c>
      <c r="E74" s="129" t="s">
        <v>1950</v>
      </c>
      <c r="F74" s="201" t="s">
        <v>1877</v>
      </c>
      <c r="G74" s="201" t="s">
        <v>1877</v>
      </c>
      <c r="H74" s="201" t="s">
        <v>48</v>
      </c>
      <c r="I74" s="197" t="s">
        <v>49</v>
      </c>
      <c r="J74" s="201" t="s">
        <v>1902</v>
      </c>
      <c r="K74" s="129" t="s">
        <v>208</v>
      </c>
      <c r="L74" s="129" t="s">
        <v>1883</v>
      </c>
      <c r="M74" s="199">
        <v>178210</v>
      </c>
    </row>
    <row r="75" spans="1:13" x14ac:dyDescent="0.2">
      <c r="A75" s="129" t="s">
        <v>1970</v>
      </c>
      <c r="B75" s="201" t="s">
        <v>1949</v>
      </c>
      <c r="C75" s="201" t="s">
        <v>1872</v>
      </c>
      <c r="D75" s="130">
        <v>7703</v>
      </c>
      <c r="E75" s="129" t="s">
        <v>1950</v>
      </c>
      <c r="F75" s="201" t="s">
        <v>1877</v>
      </c>
      <c r="G75" s="201" t="s">
        <v>1877</v>
      </c>
      <c r="H75" s="201" t="s">
        <v>48</v>
      </c>
      <c r="I75" s="197" t="s">
        <v>227</v>
      </c>
      <c r="J75" s="201" t="s">
        <v>1906</v>
      </c>
      <c r="K75" s="201" t="s">
        <v>209</v>
      </c>
      <c r="L75" s="201" t="s">
        <v>41</v>
      </c>
      <c r="M75" s="199">
        <v>280000</v>
      </c>
    </row>
    <row r="76" spans="1:13" x14ac:dyDescent="0.2">
      <c r="A76" s="129" t="s">
        <v>1971</v>
      </c>
      <c r="B76" s="201" t="s">
        <v>1952</v>
      </c>
      <c r="C76" s="201" t="s">
        <v>1872</v>
      </c>
      <c r="D76" s="130">
        <v>7703</v>
      </c>
      <c r="E76" s="129" t="s">
        <v>1950</v>
      </c>
      <c r="F76" s="201" t="s">
        <v>1877</v>
      </c>
      <c r="G76" s="201" t="s">
        <v>1877</v>
      </c>
      <c r="H76" s="201" t="s">
        <v>48</v>
      </c>
      <c r="I76" s="197" t="s">
        <v>227</v>
      </c>
      <c r="J76" s="201" t="s">
        <v>1906</v>
      </c>
      <c r="K76" s="129" t="s">
        <v>208</v>
      </c>
      <c r="L76" s="201" t="s">
        <v>41</v>
      </c>
      <c r="M76" s="199">
        <v>308000</v>
      </c>
    </row>
    <row r="77" spans="1:13" x14ac:dyDescent="0.2">
      <c r="A77" s="129" t="s">
        <v>1972</v>
      </c>
      <c r="B77" s="201" t="s">
        <v>1954</v>
      </c>
      <c r="C77" s="201" t="s">
        <v>1872</v>
      </c>
      <c r="D77" s="130">
        <v>7703</v>
      </c>
      <c r="E77" s="129" t="s">
        <v>1950</v>
      </c>
      <c r="F77" s="201" t="s">
        <v>1877</v>
      </c>
      <c r="G77" s="201" t="s">
        <v>1877</v>
      </c>
      <c r="H77" s="201" t="s">
        <v>48</v>
      </c>
      <c r="I77" s="197" t="s">
        <v>227</v>
      </c>
      <c r="J77" s="201" t="s">
        <v>1906</v>
      </c>
      <c r="K77" s="129" t="s">
        <v>208</v>
      </c>
      <c r="L77" s="129" t="s">
        <v>1883</v>
      </c>
      <c r="M77" s="199">
        <v>168010</v>
      </c>
    </row>
    <row r="78" spans="1:13" x14ac:dyDescent="0.2">
      <c r="A78" s="129" t="s">
        <v>1973</v>
      </c>
      <c r="B78" s="201" t="s">
        <v>1949</v>
      </c>
      <c r="C78" s="201" t="s">
        <v>1872</v>
      </c>
      <c r="D78" s="130">
        <v>7703</v>
      </c>
      <c r="E78" s="129" t="s">
        <v>1950</v>
      </c>
      <c r="F78" s="201" t="s">
        <v>1877</v>
      </c>
      <c r="G78" s="201" t="s">
        <v>1877</v>
      </c>
      <c r="H78" s="201" t="s">
        <v>48</v>
      </c>
      <c r="I78" s="197" t="s">
        <v>51</v>
      </c>
      <c r="J78" s="201" t="s">
        <v>1910</v>
      </c>
      <c r="K78" s="201" t="s">
        <v>209</v>
      </c>
      <c r="L78" s="201" t="s">
        <v>41</v>
      </c>
      <c r="M78" s="199">
        <v>276000</v>
      </c>
    </row>
    <row r="79" spans="1:13" x14ac:dyDescent="0.2">
      <c r="A79" s="129" t="s">
        <v>1974</v>
      </c>
      <c r="B79" s="201" t="s">
        <v>1952</v>
      </c>
      <c r="C79" s="201" t="s">
        <v>1872</v>
      </c>
      <c r="D79" s="130">
        <v>7703</v>
      </c>
      <c r="E79" s="129" t="s">
        <v>1950</v>
      </c>
      <c r="F79" s="201" t="s">
        <v>1877</v>
      </c>
      <c r="G79" s="201" t="s">
        <v>1877</v>
      </c>
      <c r="H79" s="201" t="s">
        <v>48</v>
      </c>
      <c r="I79" s="197" t="s">
        <v>51</v>
      </c>
      <c r="J79" s="201" t="s">
        <v>1910</v>
      </c>
      <c r="K79" s="129" t="s">
        <v>208</v>
      </c>
      <c r="L79" s="201" t="s">
        <v>41</v>
      </c>
      <c r="M79" s="199">
        <v>303600</v>
      </c>
    </row>
    <row r="80" spans="1:13" x14ac:dyDescent="0.2">
      <c r="A80" s="129" t="s">
        <v>1975</v>
      </c>
      <c r="B80" s="201" t="s">
        <v>1954</v>
      </c>
      <c r="C80" s="201" t="s">
        <v>1872</v>
      </c>
      <c r="D80" s="130">
        <v>7703</v>
      </c>
      <c r="E80" s="129" t="s">
        <v>1950</v>
      </c>
      <c r="F80" s="201" t="s">
        <v>1877</v>
      </c>
      <c r="G80" s="201" t="s">
        <v>1877</v>
      </c>
      <c r="H80" s="201" t="s">
        <v>48</v>
      </c>
      <c r="I80" s="197" t="s">
        <v>51</v>
      </c>
      <c r="J80" s="201" t="s">
        <v>1910</v>
      </c>
      <c r="K80" s="129" t="s">
        <v>208</v>
      </c>
      <c r="L80" s="129" t="s">
        <v>1883</v>
      </c>
      <c r="M80" s="199">
        <v>165610</v>
      </c>
    </row>
    <row r="81" spans="1:13" x14ac:dyDescent="0.2">
      <c r="A81" s="129" t="s">
        <v>1976</v>
      </c>
      <c r="B81" s="201" t="s">
        <v>1949</v>
      </c>
      <c r="C81" s="201" t="s">
        <v>1872</v>
      </c>
      <c r="D81" s="130">
        <v>7703</v>
      </c>
      <c r="E81" s="129" t="s">
        <v>1950</v>
      </c>
      <c r="F81" s="201" t="s">
        <v>1877</v>
      </c>
      <c r="G81" s="201" t="s">
        <v>1877</v>
      </c>
      <c r="H81" s="201" t="s">
        <v>48</v>
      </c>
      <c r="I81" s="197" t="s">
        <v>53</v>
      </c>
      <c r="J81" s="201" t="s">
        <v>1914</v>
      </c>
      <c r="K81" s="201" t="s">
        <v>209</v>
      </c>
      <c r="L81" s="201" t="s">
        <v>41</v>
      </c>
      <c r="M81" s="199">
        <v>265000</v>
      </c>
    </row>
    <row r="82" spans="1:13" x14ac:dyDescent="0.2">
      <c r="A82" s="129" t="s">
        <v>1977</v>
      </c>
      <c r="B82" s="201" t="s">
        <v>1952</v>
      </c>
      <c r="C82" s="201" t="s">
        <v>1872</v>
      </c>
      <c r="D82" s="130">
        <v>7703</v>
      </c>
      <c r="E82" s="129" t="s">
        <v>1950</v>
      </c>
      <c r="F82" s="201" t="s">
        <v>1877</v>
      </c>
      <c r="G82" s="201" t="s">
        <v>1877</v>
      </c>
      <c r="H82" s="201" t="s">
        <v>48</v>
      </c>
      <c r="I82" s="197" t="s">
        <v>53</v>
      </c>
      <c r="J82" s="201" t="s">
        <v>1914</v>
      </c>
      <c r="K82" s="129" t="s">
        <v>208</v>
      </c>
      <c r="L82" s="201" t="s">
        <v>41</v>
      </c>
      <c r="M82" s="199">
        <v>291500</v>
      </c>
    </row>
    <row r="83" spans="1:13" x14ac:dyDescent="0.2">
      <c r="A83" s="129" t="s">
        <v>1978</v>
      </c>
      <c r="B83" s="201" t="s">
        <v>1954</v>
      </c>
      <c r="C83" s="201" t="s">
        <v>1872</v>
      </c>
      <c r="D83" s="130">
        <v>7703</v>
      </c>
      <c r="E83" s="129" t="s">
        <v>1950</v>
      </c>
      <c r="F83" s="201" t="s">
        <v>1877</v>
      </c>
      <c r="G83" s="201" t="s">
        <v>1877</v>
      </c>
      <c r="H83" s="201" t="s">
        <v>48</v>
      </c>
      <c r="I83" s="197" t="s">
        <v>53</v>
      </c>
      <c r="J83" s="201" t="s">
        <v>1914</v>
      </c>
      <c r="K83" s="129" t="s">
        <v>208</v>
      </c>
      <c r="L83" s="129" t="s">
        <v>1883</v>
      </c>
      <c r="M83" s="199">
        <v>159010</v>
      </c>
    </row>
    <row r="84" spans="1:13" x14ac:dyDescent="0.2">
      <c r="A84" s="129" t="s">
        <v>1979</v>
      </c>
      <c r="B84" s="201" t="s">
        <v>1980</v>
      </c>
      <c r="C84" s="201" t="s">
        <v>1872</v>
      </c>
      <c r="D84" s="130">
        <v>7704</v>
      </c>
      <c r="E84" s="129" t="s">
        <v>1981</v>
      </c>
      <c r="F84" s="201" t="s">
        <v>1877</v>
      </c>
      <c r="G84" s="201" t="s">
        <v>1877</v>
      </c>
      <c r="H84" s="201" t="s">
        <v>48</v>
      </c>
      <c r="I84" s="195" t="s">
        <v>40</v>
      </c>
      <c r="J84" s="201" t="s">
        <v>1878</v>
      </c>
      <c r="K84" s="201" t="s">
        <v>209</v>
      </c>
      <c r="L84" s="201" t="s">
        <v>41</v>
      </c>
      <c r="M84" s="199">
        <v>1944020</v>
      </c>
    </row>
    <row r="85" spans="1:13" x14ac:dyDescent="0.2">
      <c r="A85" s="129" t="s">
        <v>1982</v>
      </c>
      <c r="B85" s="201" t="s">
        <v>1983</v>
      </c>
      <c r="C85" s="201" t="s">
        <v>1872</v>
      </c>
      <c r="D85" s="130">
        <v>7704</v>
      </c>
      <c r="E85" s="129" t="s">
        <v>1981</v>
      </c>
      <c r="F85" s="201" t="s">
        <v>1877</v>
      </c>
      <c r="G85" s="201" t="s">
        <v>1877</v>
      </c>
      <c r="H85" s="201" t="s">
        <v>48</v>
      </c>
      <c r="I85" s="195" t="s">
        <v>40</v>
      </c>
      <c r="J85" s="201" t="s">
        <v>1878</v>
      </c>
      <c r="K85" s="129" t="s">
        <v>208</v>
      </c>
      <c r="L85" s="201" t="s">
        <v>41</v>
      </c>
      <c r="M85" s="199">
        <v>2138400</v>
      </c>
    </row>
    <row r="86" spans="1:13" x14ac:dyDescent="0.2">
      <c r="A86" s="129" t="s">
        <v>1984</v>
      </c>
      <c r="B86" s="201" t="s">
        <v>1985</v>
      </c>
      <c r="C86" s="201" t="s">
        <v>1872</v>
      </c>
      <c r="D86" s="130">
        <v>7704</v>
      </c>
      <c r="E86" s="129" t="s">
        <v>1981</v>
      </c>
      <c r="F86" s="201" t="s">
        <v>1877</v>
      </c>
      <c r="G86" s="201" t="s">
        <v>1877</v>
      </c>
      <c r="H86" s="201" t="s">
        <v>48</v>
      </c>
      <c r="I86" s="195" t="s">
        <v>40</v>
      </c>
      <c r="J86" s="201" t="s">
        <v>1878</v>
      </c>
      <c r="K86" s="129" t="s">
        <v>208</v>
      </c>
      <c r="L86" s="129" t="s">
        <v>1883</v>
      </c>
      <c r="M86" s="199">
        <v>1166500</v>
      </c>
    </row>
    <row r="87" spans="1:13" x14ac:dyDescent="0.2">
      <c r="A87" s="129" t="s">
        <v>1986</v>
      </c>
      <c r="B87" s="201" t="s">
        <v>1980</v>
      </c>
      <c r="C87" s="201" t="s">
        <v>1872</v>
      </c>
      <c r="D87" s="130">
        <v>7704</v>
      </c>
      <c r="E87" s="129" t="s">
        <v>1981</v>
      </c>
      <c r="F87" s="201" t="s">
        <v>1877</v>
      </c>
      <c r="G87" s="201" t="s">
        <v>1877</v>
      </c>
      <c r="H87" s="201" t="s">
        <v>48</v>
      </c>
      <c r="I87" s="195" t="s">
        <v>461</v>
      </c>
      <c r="J87" s="201" t="s">
        <v>1885</v>
      </c>
      <c r="K87" s="201" t="s">
        <v>209</v>
      </c>
      <c r="L87" s="201" t="s">
        <v>41</v>
      </c>
      <c r="M87" s="199">
        <v>1015010</v>
      </c>
    </row>
    <row r="88" spans="1:13" x14ac:dyDescent="0.2">
      <c r="A88" s="129" t="s">
        <v>1987</v>
      </c>
      <c r="B88" s="201" t="s">
        <v>1983</v>
      </c>
      <c r="C88" s="201" t="s">
        <v>1872</v>
      </c>
      <c r="D88" s="130">
        <v>7704</v>
      </c>
      <c r="E88" s="129" t="s">
        <v>1981</v>
      </c>
      <c r="F88" s="201" t="s">
        <v>1877</v>
      </c>
      <c r="G88" s="201" t="s">
        <v>1877</v>
      </c>
      <c r="H88" s="201" t="s">
        <v>48</v>
      </c>
      <c r="I88" s="195" t="s">
        <v>461</v>
      </c>
      <c r="J88" s="201" t="s">
        <v>1885</v>
      </c>
      <c r="K88" s="129" t="s">
        <v>208</v>
      </c>
      <c r="L88" s="201" t="s">
        <v>41</v>
      </c>
      <c r="M88" s="199">
        <v>1116500</v>
      </c>
    </row>
    <row r="89" spans="1:13" x14ac:dyDescent="0.2">
      <c r="A89" s="129" t="s">
        <v>1988</v>
      </c>
      <c r="B89" s="201" t="s">
        <v>1985</v>
      </c>
      <c r="C89" s="201" t="s">
        <v>1872</v>
      </c>
      <c r="D89" s="130">
        <v>7704</v>
      </c>
      <c r="E89" s="129" t="s">
        <v>1981</v>
      </c>
      <c r="F89" s="201" t="s">
        <v>1877</v>
      </c>
      <c r="G89" s="201" t="s">
        <v>1877</v>
      </c>
      <c r="H89" s="201" t="s">
        <v>48</v>
      </c>
      <c r="I89" s="197" t="s">
        <v>461</v>
      </c>
      <c r="J89" s="201" t="s">
        <v>1885</v>
      </c>
      <c r="K89" s="129" t="s">
        <v>208</v>
      </c>
      <c r="L89" s="129" t="s">
        <v>1883</v>
      </c>
      <c r="M89" s="199">
        <v>609050</v>
      </c>
    </row>
    <row r="90" spans="1:13" x14ac:dyDescent="0.2">
      <c r="A90" s="129" t="s">
        <v>1989</v>
      </c>
      <c r="B90" s="201" t="s">
        <v>1980</v>
      </c>
      <c r="C90" s="201" t="s">
        <v>1872</v>
      </c>
      <c r="D90" s="130">
        <v>7704</v>
      </c>
      <c r="E90" s="129" t="s">
        <v>1981</v>
      </c>
      <c r="F90" s="201" t="s">
        <v>1877</v>
      </c>
      <c r="G90" s="201" t="s">
        <v>1877</v>
      </c>
      <c r="H90" s="201" t="s">
        <v>48</v>
      </c>
      <c r="I90" s="197" t="s">
        <v>44</v>
      </c>
      <c r="J90" s="201" t="s">
        <v>1889</v>
      </c>
      <c r="K90" s="201" t="s">
        <v>209</v>
      </c>
      <c r="L90" s="201" t="s">
        <v>41</v>
      </c>
      <c r="M90" s="199">
        <v>704010</v>
      </c>
    </row>
    <row r="91" spans="1:13" x14ac:dyDescent="0.2">
      <c r="A91" s="129" t="s">
        <v>1990</v>
      </c>
      <c r="B91" s="201" t="s">
        <v>1983</v>
      </c>
      <c r="C91" s="201" t="s">
        <v>1872</v>
      </c>
      <c r="D91" s="130">
        <v>7704</v>
      </c>
      <c r="E91" s="129" t="s">
        <v>1981</v>
      </c>
      <c r="F91" s="201" t="s">
        <v>1877</v>
      </c>
      <c r="G91" s="201" t="s">
        <v>1877</v>
      </c>
      <c r="H91" s="201" t="s">
        <v>48</v>
      </c>
      <c r="I91" s="197" t="s">
        <v>44</v>
      </c>
      <c r="J91" s="201" t="s">
        <v>1889</v>
      </c>
      <c r="K91" s="129" t="s">
        <v>208</v>
      </c>
      <c r="L91" s="201" t="s">
        <v>41</v>
      </c>
      <c r="M91" s="199">
        <v>774400</v>
      </c>
    </row>
    <row r="92" spans="1:13" x14ac:dyDescent="0.2">
      <c r="A92" s="129" t="s">
        <v>1991</v>
      </c>
      <c r="B92" s="201" t="s">
        <v>1985</v>
      </c>
      <c r="C92" s="201" t="s">
        <v>1872</v>
      </c>
      <c r="D92" s="130">
        <v>7704</v>
      </c>
      <c r="E92" s="129" t="s">
        <v>1981</v>
      </c>
      <c r="F92" s="201" t="s">
        <v>1877</v>
      </c>
      <c r="G92" s="201" t="s">
        <v>1877</v>
      </c>
      <c r="H92" s="201" t="s">
        <v>48</v>
      </c>
      <c r="I92" s="197" t="s">
        <v>44</v>
      </c>
      <c r="J92" s="201" t="s">
        <v>1889</v>
      </c>
      <c r="K92" s="129" t="s">
        <v>208</v>
      </c>
      <c r="L92" s="129" t="s">
        <v>1883</v>
      </c>
      <c r="M92" s="199">
        <v>422440</v>
      </c>
    </row>
    <row r="93" spans="1:13" x14ac:dyDescent="0.2">
      <c r="A93" s="129" t="s">
        <v>1992</v>
      </c>
      <c r="B93" s="201" t="s">
        <v>1980</v>
      </c>
      <c r="C93" s="201" t="s">
        <v>1872</v>
      </c>
      <c r="D93" s="130">
        <v>7704</v>
      </c>
      <c r="E93" s="129" t="s">
        <v>1981</v>
      </c>
      <c r="F93" s="201" t="s">
        <v>1877</v>
      </c>
      <c r="G93" s="201" t="s">
        <v>1877</v>
      </c>
      <c r="H93" s="201" t="s">
        <v>48</v>
      </c>
      <c r="I93" s="197" t="s">
        <v>1893</v>
      </c>
      <c r="J93" s="201" t="s">
        <v>1894</v>
      </c>
      <c r="K93" s="201" t="s">
        <v>209</v>
      </c>
      <c r="L93" s="201" t="s">
        <v>41</v>
      </c>
      <c r="M93" s="199">
        <v>590010</v>
      </c>
    </row>
    <row r="94" spans="1:13" x14ac:dyDescent="0.2">
      <c r="A94" s="129" t="s">
        <v>1993</v>
      </c>
      <c r="B94" s="201" t="s">
        <v>1983</v>
      </c>
      <c r="C94" s="201" t="s">
        <v>1872</v>
      </c>
      <c r="D94" s="130">
        <v>7704</v>
      </c>
      <c r="E94" s="129" t="s">
        <v>1981</v>
      </c>
      <c r="F94" s="201" t="s">
        <v>1877</v>
      </c>
      <c r="G94" s="201" t="s">
        <v>1877</v>
      </c>
      <c r="H94" s="201" t="s">
        <v>48</v>
      </c>
      <c r="I94" s="197" t="s">
        <v>1893</v>
      </c>
      <c r="J94" s="201" t="s">
        <v>1894</v>
      </c>
      <c r="K94" s="129" t="s">
        <v>208</v>
      </c>
      <c r="L94" s="201" t="s">
        <v>41</v>
      </c>
      <c r="M94" s="199">
        <v>649000</v>
      </c>
    </row>
    <row r="95" spans="1:13" x14ac:dyDescent="0.2">
      <c r="A95" s="129" t="s">
        <v>1994</v>
      </c>
      <c r="B95" s="201" t="s">
        <v>1985</v>
      </c>
      <c r="C95" s="201" t="s">
        <v>1872</v>
      </c>
      <c r="D95" s="130">
        <v>7704</v>
      </c>
      <c r="E95" s="129" t="s">
        <v>1981</v>
      </c>
      <c r="F95" s="201" t="s">
        <v>1877</v>
      </c>
      <c r="G95" s="201" t="s">
        <v>1877</v>
      </c>
      <c r="H95" s="201" t="s">
        <v>48</v>
      </c>
      <c r="I95" s="197" t="s">
        <v>1893</v>
      </c>
      <c r="J95" s="201" t="s">
        <v>1894</v>
      </c>
      <c r="K95" s="129" t="s">
        <v>208</v>
      </c>
      <c r="L95" s="129" t="s">
        <v>1883</v>
      </c>
      <c r="M95" s="199">
        <v>354030</v>
      </c>
    </row>
    <row r="96" spans="1:13" x14ac:dyDescent="0.2">
      <c r="A96" s="129" t="s">
        <v>1995</v>
      </c>
      <c r="B96" s="201" t="s">
        <v>1980</v>
      </c>
      <c r="C96" s="201" t="s">
        <v>1872</v>
      </c>
      <c r="D96" s="130">
        <v>7704</v>
      </c>
      <c r="E96" s="129" t="s">
        <v>1981</v>
      </c>
      <c r="F96" s="201" t="s">
        <v>1877</v>
      </c>
      <c r="G96" s="201" t="s">
        <v>1877</v>
      </c>
      <c r="H96" s="201" t="s">
        <v>48</v>
      </c>
      <c r="I96" s="197" t="s">
        <v>334</v>
      </c>
      <c r="J96" s="201" t="s">
        <v>1898</v>
      </c>
      <c r="K96" s="201" t="s">
        <v>209</v>
      </c>
      <c r="L96" s="201" t="s">
        <v>41</v>
      </c>
      <c r="M96" s="199">
        <v>492000</v>
      </c>
    </row>
    <row r="97" spans="1:13" x14ac:dyDescent="0.2">
      <c r="A97" s="129" t="s">
        <v>1996</v>
      </c>
      <c r="B97" s="201" t="s">
        <v>1983</v>
      </c>
      <c r="C97" s="201" t="s">
        <v>1872</v>
      </c>
      <c r="D97" s="130">
        <v>7704</v>
      </c>
      <c r="E97" s="129" t="s">
        <v>1981</v>
      </c>
      <c r="F97" s="201" t="s">
        <v>1877</v>
      </c>
      <c r="G97" s="201" t="s">
        <v>1877</v>
      </c>
      <c r="H97" s="201" t="s">
        <v>48</v>
      </c>
      <c r="I97" s="197" t="s">
        <v>334</v>
      </c>
      <c r="J97" s="201" t="s">
        <v>1898</v>
      </c>
      <c r="K97" s="129" t="s">
        <v>208</v>
      </c>
      <c r="L97" s="201" t="s">
        <v>41</v>
      </c>
      <c r="M97" s="199">
        <v>541200</v>
      </c>
    </row>
    <row r="98" spans="1:13" x14ac:dyDescent="0.2">
      <c r="A98" s="129" t="s">
        <v>1997</v>
      </c>
      <c r="B98" s="201" t="s">
        <v>1985</v>
      </c>
      <c r="C98" s="201" t="s">
        <v>1872</v>
      </c>
      <c r="D98" s="130">
        <v>7704</v>
      </c>
      <c r="E98" s="129" t="s">
        <v>1981</v>
      </c>
      <c r="F98" s="201" t="s">
        <v>1877</v>
      </c>
      <c r="G98" s="201" t="s">
        <v>1877</v>
      </c>
      <c r="H98" s="201" t="s">
        <v>48</v>
      </c>
      <c r="I98" s="197" t="s">
        <v>334</v>
      </c>
      <c r="J98" s="201" t="s">
        <v>1898</v>
      </c>
      <c r="K98" s="129" t="s">
        <v>208</v>
      </c>
      <c r="L98" s="129" t="s">
        <v>1883</v>
      </c>
      <c r="M98" s="199">
        <v>295220</v>
      </c>
    </row>
    <row r="99" spans="1:13" x14ac:dyDescent="0.2">
      <c r="A99" s="129" t="s">
        <v>1998</v>
      </c>
      <c r="B99" s="201" t="s">
        <v>1980</v>
      </c>
      <c r="C99" s="201" t="s">
        <v>1872</v>
      </c>
      <c r="D99" s="130">
        <v>7704</v>
      </c>
      <c r="E99" s="129" t="s">
        <v>1981</v>
      </c>
      <c r="F99" s="201" t="s">
        <v>1877</v>
      </c>
      <c r="G99" s="201" t="s">
        <v>1877</v>
      </c>
      <c r="H99" s="201" t="s">
        <v>48</v>
      </c>
      <c r="I99" s="197" t="s">
        <v>49</v>
      </c>
      <c r="J99" s="201" t="s">
        <v>1902</v>
      </c>
      <c r="K99" s="201" t="s">
        <v>209</v>
      </c>
      <c r="L99" s="201" t="s">
        <v>41</v>
      </c>
      <c r="M99" s="199">
        <v>443000</v>
      </c>
    </row>
    <row r="100" spans="1:13" x14ac:dyDescent="0.2">
      <c r="A100" s="129" t="s">
        <v>1999</v>
      </c>
      <c r="B100" s="201" t="s">
        <v>1983</v>
      </c>
      <c r="C100" s="201" t="s">
        <v>1872</v>
      </c>
      <c r="D100" s="130">
        <v>7704</v>
      </c>
      <c r="E100" s="129" t="s">
        <v>1981</v>
      </c>
      <c r="F100" s="201" t="s">
        <v>1877</v>
      </c>
      <c r="G100" s="201" t="s">
        <v>1877</v>
      </c>
      <c r="H100" s="201" t="s">
        <v>48</v>
      </c>
      <c r="I100" s="197" t="s">
        <v>49</v>
      </c>
      <c r="J100" s="201" t="s">
        <v>1902</v>
      </c>
      <c r="K100" s="129" t="s">
        <v>208</v>
      </c>
      <c r="L100" s="201" t="s">
        <v>41</v>
      </c>
      <c r="M100" s="199">
        <v>487300</v>
      </c>
    </row>
    <row r="101" spans="1:13" x14ac:dyDescent="0.2">
      <c r="A101" s="129" t="s">
        <v>2000</v>
      </c>
      <c r="B101" s="201" t="s">
        <v>1985</v>
      </c>
      <c r="C101" s="201" t="s">
        <v>1872</v>
      </c>
      <c r="D101" s="130">
        <v>7704</v>
      </c>
      <c r="E101" s="129" t="s">
        <v>1981</v>
      </c>
      <c r="F101" s="201" t="s">
        <v>1877</v>
      </c>
      <c r="G101" s="201" t="s">
        <v>1877</v>
      </c>
      <c r="H101" s="201" t="s">
        <v>48</v>
      </c>
      <c r="I101" s="197" t="s">
        <v>49</v>
      </c>
      <c r="J101" s="201" t="s">
        <v>1902</v>
      </c>
      <c r="K101" s="129" t="s">
        <v>208</v>
      </c>
      <c r="L101" s="129" t="s">
        <v>1883</v>
      </c>
      <c r="M101" s="199">
        <v>265820</v>
      </c>
    </row>
    <row r="102" spans="1:13" x14ac:dyDescent="0.2">
      <c r="A102" s="129" t="s">
        <v>2001</v>
      </c>
      <c r="B102" s="201" t="s">
        <v>1980</v>
      </c>
      <c r="C102" s="201" t="s">
        <v>1872</v>
      </c>
      <c r="D102" s="130">
        <v>7704</v>
      </c>
      <c r="E102" s="129" t="s">
        <v>1981</v>
      </c>
      <c r="F102" s="201" t="s">
        <v>1877</v>
      </c>
      <c r="G102" s="201" t="s">
        <v>1877</v>
      </c>
      <c r="H102" s="201" t="s">
        <v>48</v>
      </c>
      <c r="I102" s="197" t="s">
        <v>227</v>
      </c>
      <c r="J102" s="201" t="s">
        <v>1906</v>
      </c>
      <c r="K102" s="201" t="s">
        <v>209</v>
      </c>
      <c r="L102" s="201" t="s">
        <v>41</v>
      </c>
      <c r="M102" s="199">
        <v>417000</v>
      </c>
    </row>
    <row r="103" spans="1:13" x14ac:dyDescent="0.2">
      <c r="A103" s="129" t="s">
        <v>2002</v>
      </c>
      <c r="B103" s="201" t="s">
        <v>1983</v>
      </c>
      <c r="C103" s="201" t="s">
        <v>1872</v>
      </c>
      <c r="D103" s="130">
        <v>7704</v>
      </c>
      <c r="E103" s="129" t="s">
        <v>1981</v>
      </c>
      <c r="F103" s="201" t="s">
        <v>1877</v>
      </c>
      <c r="G103" s="201" t="s">
        <v>1877</v>
      </c>
      <c r="H103" s="201" t="s">
        <v>48</v>
      </c>
      <c r="I103" s="197" t="s">
        <v>227</v>
      </c>
      <c r="J103" s="201" t="s">
        <v>1906</v>
      </c>
      <c r="K103" s="129" t="s">
        <v>208</v>
      </c>
      <c r="L103" s="201" t="s">
        <v>41</v>
      </c>
      <c r="M103" s="199">
        <v>458700</v>
      </c>
    </row>
    <row r="104" spans="1:13" x14ac:dyDescent="0.2">
      <c r="A104" s="129" t="s">
        <v>2003</v>
      </c>
      <c r="B104" s="201" t="s">
        <v>1985</v>
      </c>
      <c r="C104" s="201" t="s">
        <v>1872</v>
      </c>
      <c r="D104" s="130">
        <v>7704</v>
      </c>
      <c r="E104" s="129" t="s">
        <v>1981</v>
      </c>
      <c r="F104" s="201" t="s">
        <v>1877</v>
      </c>
      <c r="G104" s="201" t="s">
        <v>1877</v>
      </c>
      <c r="H104" s="201" t="s">
        <v>48</v>
      </c>
      <c r="I104" s="197" t="s">
        <v>227</v>
      </c>
      <c r="J104" s="201" t="s">
        <v>1906</v>
      </c>
      <c r="K104" s="129" t="s">
        <v>208</v>
      </c>
      <c r="L104" s="129" t="s">
        <v>1883</v>
      </c>
      <c r="M104" s="199">
        <v>250220</v>
      </c>
    </row>
    <row r="105" spans="1:13" x14ac:dyDescent="0.2">
      <c r="A105" s="129" t="s">
        <v>2004</v>
      </c>
      <c r="B105" s="201" t="s">
        <v>1980</v>
      </c>
      <c r="C105" s="201" t="s">
        <v>1872</v>
      </c>
      <c r="D105" s="130">
        <v>7704</v>
      </c>
      <c r="E105" s="129" t="s">
        <v>1981</v>
      </c>
      <c r="F105" s="201" t="s">
        <v>1877</v>
      </c>
      <c r="G105" s="201" t="s">
        <v>1877</v>
      </c>
      <c r="H105" s="201" t="s">
        <v>48</v>
      </c>
      <c r="I105" s="197" t="s">
        <v>51</v>
      </c>
      <c r="J105" s="201" t="s">
        <v>1910</v>
      </c>
      <c r="K105" s="201" t="s">
        <v>209</v>
      </c>
      <c r="L105" s="201" t="s">
        <v>41</v>
      </c>
      <c r="M105" s="199">
        <v>411000</v>
      </c>
    </row>
    <row r="106" spans="1:13" x14ac:dyDescent="0.2">
      <c r="A106" s="129" t="s">
        <v>2005</v>
      </c>
      <c r="B106" s="201" t="s">
        <v>1983</v>
      </c>
      <c r="C106" s="201" t="s">
        <v>1872</v>
      </c>
      <c r="D106" s="130">
        <v>7704</v>
      </c>
      <c r="E106" s="129" t="s">
        <v>1981</v>
      </c>
      <c r="F106" s="201" t="s">
        <v>1877</v>
      </c>
      <c r="G106" s="201" t="s">
        <v>1877</v>
      </c>
      <c r="H106" s="201" t="s">
        <v>48</v>
      </c>
      <c r="I106" s="197" t="s">
        <v>51</v>
      </c>
      <c r="J106" s="201" t="s">
        <v>1910</v>
      </c>
      <c r="K106" s="129" t="s">
        <v>208</v>
      </c>
      <c r="L106" s="201" t="s">
        <v>41</v>
      </c>
      <c r="M106" s="199">
        <v>452100</v>
      </c>
    </row>
    <row r="107" spans="1:13" x14ac:dyDescent="0.2">
      <c r="A107" s="129" t="s">
        <v>2006</v>
      </c>
      <c r="B107" s="201" t="s">
        <v>1985</v>
      </c>
      <c r="C107" s="201" t="s">
        <v>1872</v>
      </c>
      <c r="D107" s="130">
        <v>7704</v>
      </c>
      <c r="E107" s="129" t="s">
        <v>1981</v>
      </c>
      <c r="F107" s="201" t="s">
        <v>1877</v>
      </c>
      <c r="G107" s="201" t="s">
        <v>1877</v>
      </c>
      <c r="H107" s="201" t="s">
        <v>48</v>
      </c>
      <c r="I107" s="197" t="s">
        <v>51</v>
      </c>
      <c r="J107" s="201" t="s">
        <v>1910</v>
      </c>
      <c r="K107" s="129" t="s">
        <v>208</v>
      </c>
      <c r="L107" s="129" t="s">
        <v>1883</v>
      </c>
      <c r="M107" s="199">
        <v>246620</v>
      </c>
    </row>
    <row r="108" spans="1:13" x14ac:dyDescent="0.2">
      <c r="A108" s="129" t="s">
        <v>2007</v>
      </c>
      <c r="B108" s="201" t="s">
        <v>1980</v>
      </c>
      <c r="C108" s="201" t="s">
        <v>1872</v>
      </c>
      <c r="D108" s="130">
        <v>7704</v>
      </c>
      <c r="E108" s="129" t="s">
        <v>1981</v>
      </c>
      <c r="F108" s="201" t="s">
        <v>1877</v>
      </c>
      <c r="G108" s="201" t="s">
        <v>1877</v>
      </c>
      <c r="H108" s="201" t="s">
        <v>48</v>
      </c>
      <c r="I108" s="197" t="s">
        <v>53</v>
      </c>
      <c r="J108" s="201" t="s">
        <v>1914</v>
      </c>
      <c r="K108" s="201" t="s">
        <v>209</v>
      </c>
      <c r="L108" s="201" t="s">
        <v>41</v>
      </c>
      <c r="M108" s="199">
        <v>395000</v>
      </c>
    </row>
    <row r="109" spans="1:13" x14ac:dyDescent="0.2">
      <c r="A109" s="129" t="s">
        <v>2008</v>
      </c>
      <c r="B109" s="201" t="s">
        <v>1983</v>
      </c>
      <c r="C109" s="201" t="s">
        <v>1872</v>
      </c>
      <c r="D109" s="130">
        <v>7704</v>
      </c>
      <c r="E109" s="129" t="s">
        <v>1981</v>
      </c>
      <c r="F109" s="201" t="s">
        <v>1877</v>
      </c>
      <c r="G109" s="201" t="s">
        <v>1877</v>
      </c>
      <c r="H109" s="201" t="s">
        <v>48</v>
      </c>
      <c r="I109" s="197" t="s">
        <v>53</v>
      </c>
      <c r="J109" s="201" t="s">
        <v>1914</v>
      </c>
      <c r="K109" s="129" t="s">
        <v>208</v>
      </c>
      <c r="L109" s="201" t="s">
        <v>41</v>
      </c>
      <c r="M109" s="199">
        <v>434500</v>
      </c>
    </row>
    <row r="110" spans="1:13" x14ac:dyDescent="0.2">
      <c r="A110" s="129" t="s">
        <v>2009</v>
      </c>
      <c r="B110" s="201" t="s">
        <v>1985</v>
      </c>
      <c r="C110" s="201" t="s">
        <v>1872</v>
      </c>
      <c r="D110" s="130">
        <v>7704</v>
      </c>
      <c r="E110" s="129" t="s">
        <v>1981</v>
      </c>
      <c r="F110" s="201" t="s">
        <v>1877</v>
      </c>
      <c r="G110" s="201" t="s">
        <v>1877</v>
      </c>
      <c r="H110" s="201" t="s">
        <v>48</v>
      </c>
      <c r="I110" s="197" t="s">
        <v>53</v>
      </c>
      <c r="J110" s="201" t="s">
        <v>1914</v>
      </c>
      <c r="K110" s="129" t="s">
        <v>208</v>
      </c>
      <c r="L110" s="129" t="s">
        <v>1883</v>
      </c>
      <c r="M110" s="199">
        <v>237020</v>
      </c>
    </row>
    <row r="111" spans="1:13" x14ac:dyDescent="0.2">
      <c r="A111" s="129" t="s">
        <v>2010</v>
      </c>
      <c r="B111" s="129" t="s">
        <v>2011</v>
      </c>
      <c r="C111" s="201" t="s">
        <v>1872</v>
      </c>
      <c r="D111" s="202">
        <v>7705</v>
      </c>
      <c r="E111" s="129" t="s">
        <v>2012</v>
      </c>
      <c r="F111" s="201" t="s">
        <v>1877</v>
      </c>
      <c r="G111" s="201" t="s">
        <v>1877</v>
      </c>
      <c r="H111" s="201" t="s">
        <v>48</v>
      </c>
      <c r="I111" s="195" t="s">
        <v>40</v>
      </c>
      <c r="J111" s="201" t="s">
        <v>1878</v>
      </c>
      <c r="K111" s="129" t="s">
        <v>208</v>
      </c>
      <c r="L111" s="129" t="s">
        <v>2013</v>
      </c>
      <c r="M111" s="199">
        <v>450000</v>
      </c>
    </row>
    <row r="112" spans="1:13" x14ac:dyDescent="0.2">
      <c r="A112" s="129" t="s">
        <v>2014</v>
      </c>
      <c r="B112" s="129" t="s">
        <v>2011</v>
      </c>
      <c r="C112" s="201" t="s">
        <v>1872</v>
      </c>
      <c r="D112" s="202">
        <v>7705</v>
      </c>
      <c r="E112" s="129" t="s">
        <v>2012</v>
      </c>
      <c r="F112" s="201" t="s">
        <v>1877</v>
      </c>
      <c r="G112" s="201" t="s">
        <v>1877</v>
      </c>
      <c r="H112" s="201" t="s">
        <v>48</v>
      </c>
      <c r="I112" s="197" t="s">
        <v>461</v>
      </c>
      <c r="J112" s="201" t="s">
        <v>1885</v>
      </c>
      <c r="K112" s="129" t="s">
        <v>208</v>
      </c>
      <c r="L112" s="129" t="s">
        <v>2013</v>
      </c>
      <c r="M112" s="199">
        <v>450000</v>
      </c>
    </row>
    <row r="113" spans="1:13" x14ac:dyDescent="0.2">
      <c r="A113" s="129" t="s">
        <v>2015</v>
      </c>
      <c r="B113" s="129" t="s">
        <v>2011</v>
      </c>
      <c r="C113" s="201" t="s">
        <v>1872</v>
      </c>
      <c r="D113" s="202">
        <v>7705</v>
      </c>
      <c r="E113" s="129" t="s">
        <v>2012</v>
      </c>
      <c r="F113" s="201" t="s">
        <v>1877</v>
      </c>
      <c r="G113" s="201" t="s">
        <v>1877</v>
      </c>
      <c r="H113" s="201" t="s">
        <v>48</v>
      </c>
      <c r="I113" s="197" t="s">
        <v>44</v>
      </c>
      <c r="J113" s="201" t="s">
        <v>1889</v>
      </c>
      <c r="K113" s="129" t="s">
        <v>208</v>
      </c>
      <c r="L113" s="129" t="s">
        <v>2013</v>
      </c>
      <c r="M113" s="199">
        <v>450000</v>
      </c>
    </row>
    <row r="114" spans="1:13" x14ac:dyDescent="0.2">
      <c r="A114" s="129" t="s">
        <v>2016</v>
      </c>
      <c r="B114" s="201" t="s">
        <v>2017</v>
      </c>
      <c r="C114" s="201" t="s">
        <v>1872</v>
      </c>
      <c r="D114" s="130">
        <v>7706</v>
      </c>
      <c r="E114" s="129" t="s">
        <v>2018</v>
      </c>
      <c r="F114" s="201" t="s">
        <v>1877</v>
      </c>
      <c r="G114" s="201" t="s">
        <v>1877</v>
      </c>
      <c r="H114" s="201" t="s">
        <v>48</v>
      </c>
      <c r="I114" s="195" t="s">
        <v>40</v>
      </c>
      <c r="J114" s="201" t="s">
        <v>1878</v>
      </c>
      <c r="K114" s="129" t="s">
        <v>208</v>
      </c>
      <c r="L114" s="201" t="s">
        <v>41</v>
      </c>
      <c r="M114" s="199">
        <v>300000</v>
      </c>
    </row>
    <row r="115" spans="1:13" x14ac:dyDescent="0.2">
      <c r="A115" s="129" t="s">
        <v>2019</v>
      </c>
      <c r="B115" s="201" t="s">
        <v>2017</v>
      </c>
      <c r="C115" s="201" t="s">
        <v>1872</v>
      </c>
      <c r="D115" s="130">
        <v>7706</v>
      </c>
      <c r="E115" s="129" t="s">
        <v>2018</v>
      </c>
      <c r="F115" s="201" t="s">
        <v>1877</v>
      </c>
      <c r="G115" s="201" t="s">
        <v>1877</v>
      </c>
      <c r="H115" s="201" t="s">
        <v>48</v>
      </c>
      <c r="I115" s="197" t="s">
        <v>461</v>
      </c>
      <c r="J115" s="201" t="s">
        <v>1885</v>
      </c>
      <c r="K115" s="129" t="s">
        <v>208</v>
      </c>
      <c r="L115" s="201" t="s">
        <v>41</v>
      </c>
      <c r="M115" s="199">
        <v>157000</v>
      </c>
    </row>
    <row r="116" spans="1:13" x14ac:dyDescent="0.2">
      <c r="A116" s="129" t="s">
        <v>2020</v>
      </c>
      <c r="B116" s="201" t="s">
        <v>2017</v>
      </c>
      <c r="C116" s="201" t="s">
        <v>1872</v>
      </c>
      <c r="D116" s="130">
        <v>7706</v>
      </c>
      <c r="E116" s="129" t="s">
        <v>2018</v>
      </c>
      <c r="F116" s="201" t="s">
        <v>1877</v>
      </c>
      <c r="G116" s="201" t="s">
        <v>1877</v>
      </c>
      <c r="H116" s="201" t="s">
        <v>48</v>
      </c>
      <c r="I116" s="197" t="s">
        <v>44</v>
      </c>
      <c r="J116" s="201" t="s">
        <v>1889</v>
      </c>
      <c r="K116" s="129" t="s">
        <v>208</v>
      </c>
      <c r="L116" s="201" t="s">
        <v>41</v>
      </c>
      <c r="M116" s="199">
        <v>109000</v>
      </c>
    </row>
    <row r="117" spans="1:13" x14ac:dyDescent="0.2">
      <c r="A117" s="129" t="s">
        <v>2021</v>
      </c>
      <c r="B117" s="201" t="s">
        <v>2017</v>
      </c>
      <c r="C117" s="201" t="s">
        <v>1872</v>
      </c>
      <c r="D117" s="130">
        <v>7706</v>
      </c>
      <c r="E117" s="129" t="s">
        <v>2018</v>
      </c>
      <c r="F117" s="201" t="s">
        <v>1877</v>
      </c>
      <c r="G117" s="201" t="s">
        <v>1877</v>
      </c>
      <c r="H117" s="201" t="s">
        <v>48</v>
      </c>
      <c r="I117" s="197" t="s">
        <v>1893</v>
      </c>
      <c r="J117" s="201" t="s">
        <v>1894</v>
      </c>
      <c r="K117" s="129" t="s">
        <v>208</v>
      </c>
      <c r="L117" s="201" t="s">
        <v>41</v>
      </c>
      <c r="M117" s="199">
        <v>92000</v>
      </c>
    </row>
    <row r="118" spans="1:13" x14ac:dyDescent="0.2">
      <c r="A118" s="129" t="s">
        <v>2022</v>
      </c>
      <c r="B118" s="201" t="s">
        <v>2017</v>
      </c>
      <c r="C118" s="201" t="s">
        <v>1872</v>
      </c>
      <c r="D118" s="130">
        <v>7706</v>
      </c>
      <c r="E118" s="129" t="s">
        <v>2018</v>
      </c>
      <c r="F118" s="201" t="s">
        <v>1877</v>
      </c>
      <c r="G118" s="201" t="s">
        <v>1877</v>
      </c>
      <c r="H118" s="201" t="s">
        <v>48</v>
      </c>
      <c r="I118" s="197" t="s">
        <v>334</v>
      </c>
      <c r="J118" s="201" t="s">
        <v>1898</v>
      </c>
      <c r="K118" s="129" t="s">
        <v>208</v>
      </c>
      <c r="L118" s="201" t="s">
        <v>41</v>
      </c>
      <c r="M118" s="199">
        <v>77000</v>
      </c>
    </row>
    <row r="119" spans="1:13" x14ac:dyDescent="0.2">
      <c r="A119" s="129" t="s">
        <v>2023</v>
      </c>
      <c r="B119" s="201" t="s">
        <v>2017</v>
      </c>
      <c r="C119" s="201" t="s">
        <v>1872</v>
      </c>
      <c r="D119" s="130">
        <v>7706</v>
      </c>
      <c r="E119" s="129" t="s">
        <v>2018</v>
      </c>
      <c r="F119" s="201" t="s">
        <v>1877</v>
      </c>
      <c r="G119" s="201" t="s">
        <v>1877</v>
      </c>
      <c r="H119" s="201" t="s">
        <v>48</v>
      </c>
      <c r="I119" s="197" t="s">
        <v>49</v>
      </c>
      <c r="J119" s="201" t="s">
        <v>1902</v>
      </c>
      <c r="K119" s="129" t="s">
        <v>208</v>
      </c>
      <c r="L119" s="201" t="s">
        <v>41</v>
      </c>
      <c r="M119" s="199">
        <v>70000</v>
      </c>
    </row>
    <row r="120" spans="1:13" x14ac:dyDescent="0.2">
      <c r="A120" s="129" t="s">
        <v>2024</v>
      </c>
      <c r="B120" s="201" t="s">
        <v>2017</v>
      </c>
      <c r="C120" s="201" t="s">
        <v>1872</v>
      </c>
      <c r="D120" s="130">
        <v>7706</v>
      </c>
      <c r="E120" s="129" t="s">
        <v>2018</v>
      </c>
      <c r="F120" s="201" t="s">
        <v>1877</v>
      </c>
      <c r="G120" s="201" t="s">
        <v>1877</v>
      </c>
      <c r="H120" s="201" t="s">
        <v>48</v>
      </c>
      <c r="I120" s="197" t="s">
        <v>227</v>
      </c>
      <c r="J120" s="201" t="s">
        <v>1906</v>
      </c>
      <c r="K120" s="129" t="s">
        <v>208</v>
      </c>
      <c r="L120" s="201" t="s">
        <v>41</v>
      </c>
      <c r="M120" s="199">
        <v>66000</v>
      </c>
    </row>
    <row r="121" spans="1:13" x14ac:dyDescent="0.2">
      <c r="A121" s="129" t="s">
        <v>2025</v>
      </c>
      <c r="B121" s="201" t="s">
        <v>2017</v>
      </c>
      <c r="C121" s="201" t="s">
        <v>1872</v>
      </c>
      <c r="D121" s="130">
        <v>7706</v>
      </c>
      <c r="E121" s="129" t="s">
        <v>2018</v>
      </c>
      <c r="F121" s="201" t="s">
        <v>1877</v>
      </c>
      <c r="G121" s="201" t="s">
        <v>1877</v>
      </c>
      <c r="H121" s="201" t="s">
        <v>48</v>
      </c>
      <c r="I121" s="197" t="s">
        <v>51</v>
      </c>
      <c r="J121" s="201" t="s">
        <v>1910</v>
      </c>
      <c r="K121" s="129" t="s">
        <v>208</v>
      </c>
      <c r="L121" s="201" t="s">
        <v>41</v>
      </c>
      <c r="M121" s="199">
        <v>65000</v>
      </c>
    </row>
    <row r="122" spans="1:13" x14ac:dyDescent="0.2">
      <c r="A122" s="129" t="s">
        <v>2026</v>
      </c>
      <c r="B122" s="201" t="s">
        <v>2017</v>
      </c>
      <c r="C122" s="201" t="s">
        <v>1872</v>
      </c>
      <c r="D122" s="130">
        <v>7706</v>
      </c>
      <c r="E122" s="129" t="s">
        <v>2018</v>
      </c>
      <c r="F122" s="201" t="s">
        <v>1877</v>
      </c>
      <c r="G122" s="201" t="s">
        <v>1877</v>
      </c>
      <c r="H122" s="201" t="s">
        <v>48</v>
      </c>
      <c r="I122" s="197" t="s">
        <v>53</v>
      </c>
      <c r="J122" s="201" t="s">
        <v>1914</v>
      </c>
      <c r="K122" s="129" t="s">
        <v>208</v>
      </c>
      <c r="L122" s="201" t="s">
        <v>41</v>
      </c>
      <c r="M122" s="199">
        <v>63000</v>
      </c>
    </row>
    <row r="123" spans="1:13" x14ac:dyDescent="0.2">
      <c r="A123" s="129" t="s">
        <v>2027</v>
      </c>
      <c r="B123" s="201" t="s">
        <v>2028</v>
      </c>
      <c r="C123" s="201" t="s">
        <v>1872</v>
      </c>
      <c r="D123" s="130">
        <v>7707</v>
      </c>
      <c r="E123" s="129" t="s">
        <v>2029</v>
      </c>
      <c r="F123" s="201" t="s">
        <v>1877</v>
      </c>
      <c r="G123" s="201" t="s">
        <v>1877</v>
      </c>
      <c r="H123" s="201" t="s">
        <v>48</v>
      </c>
      <c r="I123" s="195" t="s">
        <v>40</v>
      </c>
      <c r="J123" s="201" t="s">
        <v>1878</v>
      </c>
      <c r="K123" s="129" t="s">
        <v>208</v>
      </c>
      <c r="L123" s="201" t="s">
        <v>2030</v>
      </c>
      <c r="M123" s="199">
        <v>80000</v>
      </c>
    </row>
    <row r="124" spans="1:13" x14ac:dyDescent="0.2">
      <c r="A124" s="129" t="s">
        <v>2031</v>
      </c>
      <c r="B124" s="201" t="s">
        <v>2028</v>
      </c>
      <c r="C124" s="201" t="s">
        <v>1872</v>
      </c>
      <c r="D124" s="130">
        <v>7707</v>
      </c>
      <c r="E124" s="129" t="s">
        <v>2029</v>
      </c>
      <c r="F124" s="201" t="s">
        <v>1877</v>
      </c>
      <c r="G124" s="201" t="s">
        <v>1877</v>
      </c>
      <c r="H124" s="201" t="s">
        <v>48</v>
      </c>
      <c r="I124" s="197" t="s">
        <v>461</v>
      </c>
      <c r="J124" s="201" t="s">
        <v>1885</v>
      </c>
      <c r="K124" s="129" t="s">
        <v>208</v>
      </c>
      <c r="L124" s="201" t="s">
        <v>2030</v>
      </c>
      <c r="M124" s="199">
        <v>42000</v>
      </c>
    </row>
    <row r="125" spans="1:13" x14ac:dyDescent="0.2">
      <c r="A125" s="129" t="s">
        <v>2032</v>
      </c>
      <c r="B125" s="201" t="s">
        <v>2028</v>
      </c>
      <c r="C125" s="201" t="s">
        <v>1872</v>
      </c>
      <c r="D125" s="130">
        <v>7707</v>
      </c>
      <c r="E125" s="129" t="s">
        <v>2029</v>
      </c>
      <c r="F125" s="201" t="s">
        <v>1877</v>
      </c>
      <c r="G125" s="201" t="s">
        <v>1877</v>
      </c>
      <c r="H125" s="201" t="s">
        <v>48</v>
      </c>
      <c r="I125" s="197" t="s">
        <v>44</v>
      </c>
      <c r="J125" s="201" t="s">
        <v>1889</v>
      </c>
      <c r="K125" s="129" t="s">
        <v>208</v>
      </c>
      <c r="L125" s="201" t="s">
        <v>2030</v>
      </c>
      <c r="M125" s="199">
        <v>30000</v>
      </c>
    </row>
    <row r="126" spans="1:13" x14ac:dyDescent="0.2">
      <c r="A126" s="129" t="s">
        <v>2033</v>
      </c>
      <c r="B126" s="201" t="s">
        <v>2028</v>
      </c>
      <c r="C126" s="201" t="s">
        <v>1872</v>
      </c>
      <c r="D126" s="130">
        <v>7707</v>
      </c>
      <c r="E126" s="129" t="s">
        <v>2029</v>
      </c>
      <c r="F126" s="201" t="s">
        <v>1877</v>
      </c>
      <c r="G126" s="201" t="s">
        <v>1877</v>
      </c>
      <c r="H126" s="201" t="s">
        <v>48</v>
      </c>
      <c r="I126" s="197" t="s">
        <v>1893</v>
      </c>
      <c r="J126" s="201" t="s">
        <v>1894</v>
      </c>
      <c r="K126" s="129" t="s">
        <v>208</v>
      </c>
      <c r="L126" s="201" t="s">
        <v>2030</v>
      </c>
      <c r="M126" s="199">
        <v>26000</v>
      </c>
    </row>
    <row r="127" spans="1:13" x14ac:dyDescent="0.2">
      <c r="A127" s="129" t="s">
        <v>2034</v>
      </c>
      <c r="B127" s="201" t="s">
        <v>2028</v>
      </c>
      <c r="C127" s="201" t="s">
        <v>1872</v>
      </c>
      <c r="D127" s="130">
        <v>7707</v>
      </c>
      <c r="E127" s="129" t="s">
        <v>2029</v>
      </c>
      <c r="F127" s="201" t="s">
        <v>1877</v>
      </c>
      <c r="G127" s="201" t="s">
        <v>1877</v>
      </c>
      <c r="H127" s="201" t="s">
        <v>48</v>
      </c>
      <c r="I127" s="197" t="s">
        <v>334</v>
      </c>
      <c r="J127" s="201" t="s">
        <v>1898</v>
      </c>
      <c r="K127" s="129" t="s">
        <v>208</v>
      </c>
      <c r="L127" s="201" t="s">
        <v>2030</v>
      </c>
      <c r="M127" s="199">
        <v>22000</v>
      </c>
    </row>
    <row r="128" spans="1:13" x14ac:dyDescent="0.2">
      <c r="A128" s="129" t="s">
        <v>2035</v>
      </c>
      <c r="B128" s="201" t="s">
        <v>2028</v>
      </c>
      <c r="C128" s="201" t="s">
        <v>1872</v>
      </c>
      <c r="D128" s="130">
        <v>7707</v>
      </c>
      <c r="E128" s="129" t="s">
        <v>2029</v>
      </c>
      <c r="F128" s="201" t="s">
        <v>1877</v>
      </c>
      <c r="G128" s="201" t="s">
        <v>1877</v>
      </c>
      <c r="H128" s="201" t="s">
        <v>48</v>
      </c>
      <c r="I128" s="197" t="s">
        <v>49</v>
      </c>
      <c r="J128" s="201" t="s">
        <v>1902</v>
      </c>
      <c r="K128" s="129" t="s">
        <v>208</v>
      </c>
      <c r="L128" s="201" t="s">
        <v>2030</v>
      </c>
      <c r="M128" s="199">
        <v>20000</v>
      </c>
    </row>
    <row r="129" spans="1:13" x14ac:dyDescent="0.2">
      <c r="A129" s="129" t="s">
        <v>2036</v>
      </c>
      <c r="B129" s="201" t="s">
        <v>2028</v>
      </c>
      <c r="C129" s="201" t="s">
        <v>1872</v>
      </c>
      <c r="D129" s="130">
        <v>7707</v>
      </c>
      <c r="E129" s="129" t="s">
        <v>2029</v>
      </c>
      <c r="F129" s="201" t="s">
        <v>1877</v>
      </c>
      <c r="G129" s="201" t="s">
        <v>1877</v>
      </c>
      <c r="H129" s="201" t="s">
        <v>48</v>
      </c>
      <c r="I129" s="197" t="s">
        <v>227</v>
      </c>
      <c r="J129" s="201" t="s">
        <v>1906</v>
      </c>
      <c r="K129" s="129" t="s">
        <v>208</v>
      </c>
      <c r="L129" s="201" t="s">
        <v>2030</v>
      </c>
      <c r="M129" s="199">
        <v>19000</v>
      </c>
    </row>
    <row r="130" spans="1:13" x14ac:dyDescent="0.2">
      <c r="A130" s="129" t="s">
        <v>2037</v>
      </c>
      <c r="B130" s="201" t="s">
        <v>2028</v>
      </c>
      <c r="C130" s="201" t="s">
        <v>1872</v>
      </c>
      <c r="D130" s="130">
        <v>7707</v>
      </c>
      <c r="E130" s="129" t="s">
        <v>2029</v>
      </c>
      <c r="F130" s="201" t="s">
        <v>1877</v>
      </c>
      <c r="G130" s="201" t="s">
        <v>1877</v>
      </c>
      <c r="H130" s="201" t="s">
        <v>48</v>
      </c>
      <c r="I130" s="197" t="s">
        <v>51</v>
      </c>
      <c r="J130" s="201" t="s">
        <v>1910</v>
      </c>
      <c r="K130" s="129" t="s">
        <v>208</v>
      </c>
      <c r="L130" s="201" t="s">
        <v>2030</v>
      </c>
      <c r="M130" s="199">
        <v>19000</v>
      </c>
    </row>
    <row r="131" spans="1:13" x14ac:dyDescent="0.2">
      <c r="A131" s="129" t="s">
        <v>2038</v>
      </c>
      <c r="B131" s="201" t="s">
        <v>2028</v>
      </c>
      <c r="C131" s="201" t="s">
        <v>1872</v>
      </c>
      <c r="D131" s="130">
        <v>7707</v>
      </c>
      <c r="E131" s="129" t="s">
        <v>2029</v>
      </c>
      <c r="F131" s="201" t="s">
        <v>1877</v>
      </c>
      <c r="G131" s="201" t="s">
        <v>1877</v>
      </c>
      <c r="H131" s="201" t="s">
        <v>48</v>
      </c>
      <c r="I131" s="197" t="s">
        <v>53</v>
      </c>
      <c r="J131" s="201" t="s">
        <v>1914</v>
      </c>
      <c r="K131" s="129" t="s">
        <v>208</v>
      </c>
      <c r="L131" s="201" t="s">
        <v>2030</v>
      </c>
      <c r="M131" s="199">
        <v>19000</v>
      </c>
    </row>
    <row r="132" spans="1:13" x14ac:dyDescent="0.2">
      <c r="A132" s="129" t="s">
        <v>2039</v>
      </c>
      <c r="B132" s="201" t="s">
        <v>2040</v>
      </c>
      <c r="C132" s="201" t="s">
        <v>1872</v>
      </c>
      <c r="D132" s="130">
        <v>7708</v>
      </c>
      <c r="E132" s="129" t="s">
        <v>2041</v>
      </c>
      <c r="F132" s="201" t="s">
        <v>1877</v>
      </c>
      <c r="G132" s="201" t="s">
        <v>1877</v>
      </c>
      <c r="H132" s="201" t="s">
        <v>48</v>
      </c>
      <c r="I132" s="195" t="s">
        <v>40</v>
      </c>
      <c r="J132" s="201" t="s">
        <v>1878</v>
      </c>
      <c r="K132" s="129" t="s">
        <v>208</v>
      </c>
      <c r="L132" s="201" t="s">
        <v>41</v>
      </c>
      <c r="M132" s="199">
        <v>300000</v>
      </c>
    </row>
    <row r="133" spans="1:13" x14ac:dyDescent="0.2">
      <c r="A133" s="129" t="s">
        <v>2042</v>
      </c>
      <c r="B133" s="201" t="s">
        <v>2040</v>
      </c>
      <c r="C133" s="201" t="s">
        <v>1872</v>
      </c>
      <c r="D133" s="130">
        <v>7708</v>
      </c>
      <c r="E133" s="129" t="s">
        <v>2041</v>
      </c>
      <c r="F133" s="201" t="s">
        <v>1877</v>
      </c>
      <c r="G133" s="201" t="s">
        <v>1877</v>
      </c>
      <c r="H133" s="201" t="s">
        <v>48</v>
      </c>
      <c r="I133" s="197" t="s">
        <v>461</v>
      </c>
      <c r="J133" s="201" t="s">
        <v>1885</v>
      </c>
      <c r="K133" s="129" t="s">
        <v>208</v>
      </c>
      <c r="L133" s="201" t="s">
        <v>41</v>
      </c>
      <c r="M133" s="199">
        <v>157000</v>
      </c>
    </row>
    <row r="134" spans="1:13" x14ac:dyDescent="0.2">
      <c r="A134" s="129" t="s">
        <v>2043</v>
      </c>
      <c r="B134" s="201" t="s">
        <v>2040</v>
      </c>
      <c r="C134" s="201" t="s">
        <v>1872</v>
      </c>
      <c r="D134" s="130">
        <v>7708</v>
      </c>
      <c r="E134" s="129" t="s">
        <v>2041</v>
      </c>
      <c r="F134" s="201" t="s">
        <v>1877</v>
      </c>
      <c r="G134" s="201" t="s">
        <v>1877</v>
      </c>
      <c r="H134" s="201" t="s">
        <v>48</v>
      </c>
      <c r="I134" s="197" t="s">
        <v>44</v>
      </c>
      <c r="J134" s="201" t="s">
        <v>1889</v>
      </c>
      <c r="K134" s="129" t="s">
        <v>208</v>
      </c>
      <c r="L134" s="201" t="s">
        <v>41</v>
      </c>
      <c r="M134" s="199">
        <v>109000</v>
      </c>
    </row>
    <row r="135" spans="1:13" x14ac:dyDescent="0.2">
      <c r="A135" s="129" t="s">
        <v>2044</v>
      </c>
      <c r="B135" s="201" t="s">
        <v>2040</v>
      </c>
      <c r="C135" s="201" t="s">
        <v>1872</v>
      </c>
      <c r="D135" s="130">
        <v>7708</v>
      </c>
      <c r="E135" s="129" t="s">
        <v>2041</v>
      </c>
      <c r="F135" s="201" t="s">
        <v>1877</v>
      </c>
      <c r="G135" s="201" t="s">
        <v>1877</v>
      </c>
      <c r="H135" s="201" t="s">
        <v>48</v>
      </c>
      <c r="I135" s="197" t="s">
        <v>1893</v>
      </c>
      <c r="J135" s="201" t="s">
        <v>1894</v>
      </c>
      <c r="K135" s="129" t="s">
        <v>208</v>
      </c>
      <c r="L135" s="201" t="s">
        <v>41</v>
      </c>
      <c r="M135" s="199">
        <v>92000</v>
      </c>
    </row>
    <row r="136" spans="1:13" x14ac:dyDescent="0.2">
      <c r="A136" s="129" t="s">
        <v>2045</v>
      </c>
      <c r="B136" s="201" t="s">
        <v>2040</v>
      </c>
      <c r="C136" s="201" t="s">
        <v>1872</v>
      </c>
      <c r="D136" s="130">
        <v>7708</v>
      </c>
      <c r="E136" s="129" t="s">
        <v>2041</v>
      </c>
      <c r="F136" s="201" t="s">
        <v>1877</v>
      </c>
      <c r="G136" s="201" t="s">
        <v>1877</v>
      </c>
      <c r="H136" s="201" t="s">
        <v>48</v>
      </c>
      <c r="I136" s="197" t="s">
        <v>334</v>
      </c>
      <c r="J136" s="201" t="s">
        <v>1898</v>
      </c>
      <c r="K136" s="129" t="s">
        <v>208</v>
      </c>
      <c r="L136" s="201" t="s">
        <v>41</v>
      </c>
      <c r="M136" s="199">
        <v>77000</v>
      </c>
    </row>
    <row r="137" spans="1:13" x14ac:dyDescent="0.2">
      <c r="A137" s="129" t="s">
        <v>2046</v>
      </c>
      <c r="B137" s="201" t="s">
        <v>2040</v>
      </c>
      <c r="C137" s="201" t="s">
        <v>1872</v>
      </c>
      <c r="D137" s="130">
        <v>7708</v>
      </c>
      <c r="E137" s="129" t="s">
        <v>2041</v>
      </c>
      <c r="F137" s="201" t="s">
        <v>1877</v>
      </c>
      <c r="G137" s="201" t="s">
        <v>1877</v>
      </c>
      <c r="H137" s="201" t="s">
        <v>48</v>
      </c>
      <c r="I137" s="197" t="s">
        <v>49</v>
      </c>
      <c r="J137" s="201" t="s">
        <v>1902</v>
      </c>
      <c r="K137" s="129" t="s">
        <v>208</v>
      </c>
      <c r="L137" s="201" t="s">
        <v>41</v>
      </c>
      <c r="M137" s="199">
        <v>70000</v>
      </c>
    </row>
    <row r="138" spans="1:13" x14ac:dyDescent="0.2">
      <c r="A138" s="129" t="s">
        <v>2047</v>
      </c>
      <c r="B138" s="201" t="s">
        <v>2040</v>
      </c>
      <c r="C138" s="201" t="s">
        <v>1872</v>
      </c>
      <c r="D138" s="130">
        <v>7708</v>
      </c>
      <c r="E138" s="129" t="s">
        <v>2041</v>
      </c>
      <c r="F138" s="201" t="s">
        <v>1877</v>
      </c>
      <c r="G138" s="201" t="s">
        <v>1877</v>
      </c>
      <c r="H138" s="201" t="s">
        <v>48</v>
      </c>
      <c r="I138" s="197" t="s">
        <v>227</v>
      </c>
      <c r="J138" s="201" t="s">
        <v>1906</v>
      </c>
      <c r="K138" s="129" t="s">
        <v>208</v>
      </c>
      <c r="L138" s="201" t="s">
        <v>41</v>
      </c>
      <c r="M138" s="199">
        <v>66000</v>
      </c>
    </row>
    <row r="139" spans="1:13" x14ac:dyDescent="0.2">
      <c r="A139" s="129" t="s">
        <v>2048</v>
      </c>
      <c r="B139" s="201" t="s">
        <v>2040</v>
      </c>
      <c r="C139" s="201" t="s">
        <v>1872</v>
      </c>
      <c r="D139" s="130">
        <v>7708</v>
      </c>
      <c r="E139" s="129" t="s">
        <v>2041</v>
      </c>
      <c r="F139" s="201" t="s">
        <v>1877</v>
      </c>
      <c r="G139" s="201" t="s">
        <v>1877</v>
      </c>
      <c r="H139" s="201" t="s">
        <v>48</v>
      </c>
      <c r="I139" s="197" t="s">
        <v>51</v>
      </c>
      <c r="J139" s="201" t="s">
        <v>1910</v>
      </c>
      <c r="K139" s="129" t="s">
        <v>208</v>
      </c>
      <c r="L139" s="201" t="s">
        <v>41</v>
      </c>
      <c r="M139" s="199">
        <v>65000</v>
      </c>
    </row>
    <row r="140" spans="1:13" x14ac:dyDescent="0.2">
      <c r="A140" s="129" t="s">
        <v>2049</v>
      </c>
      <c r="B140" s="201" t="s">
        <v>2040</v>
      </c>
      <c r="C140" s="201" t="s">
        <v>1872</v>
      </c>
      <c r="D140" s="130">
        <v>7708</v>
      </c>
      <c r="E140" s="129" t="s">
        <v>2041</v>
      </c>
      <c r="F140" s="201" t="s">
        <v>1877</v>
      </c>
      <c r="G140" s="201" t="s">
        <v>1877</v>
      </c>
      <c r="H140" s="201" t="s">
        <v>48</v>
      </c>
      <c r="I140" s="197" t="s">
        <v>53</v>
      </c>
      <c r="J140" s="201" t="s">
        <v>1914</v>
      </c>
      <c r="K140" s="129" t="s">
        <v>208</v>
      </c>
      <c r="L140" s="201" t="s">
        <v>41</v>
      </c>
      <c r="M140" s="199">
        <v>63000</v>
      </c>
    </row>
    <row r="141" spans="1:13" x14ac:dyDescent="0.2">
      <c r="A141" s="201"/>
      <c r="B141" s="201"/>
      <c r="C141" s="201"/>
      <c r="D141" s="202"/>
      <c r="E141" s="201"/>
      <c r="F141" s="201"/>
      <c r="G141" s="201"/>
      <c r="H141" s="201"/>
      <c r="I141" s="201"/>
      <c r="J141" s="201"/>
      <c r="K141" s="201"/>
      <c r="L141" s="201"/>
      <c r="M141" s="199"/>
    </row>
    <row r="142" spans="1:13" x14ac:dyDescent="0.2">
      <c r="A142" s="129"/>
      <c r="B142" s="201"/>
      <c r="C142" s="201"/>
      <c r="D142" s="202"/>
      <c r="E142" s="201"/>
      <c r="F142" s="201"/>
      <c r="G142" s="201"/>
      <c r="H142" s="201"/>
      <c r="I142" s="201"/>
      <c r="J142" s="201"/>
      <c r="K142" s="129"/>
      <c r="L142" s="201"/>
      <c r="M142" s="199"/>
    </row>
    <row r="143" spans="1:13" x14ac:dyDescent="0.2">
      <c r="A143" s="129"/>
      <c r="B143" s="201"/>
      <c r="C143" s="201"/>
      <c r="D143" s="202"/>
      <c r="E143" s="201"/>
      <c r="F143" s="201"/>
      <c r="G143" s="201"/>
      <c r="H143" s="201"/>
      <c r="I143" s="201"/>
      <c r="J143" s="201"/>
      <c r="K143" s="129"/>
      <c r="L143" s="201"/>
      <c r="M143" s="199"/>
    </row>
    <row r="144" spans="1:13" x14ac:dyDescent="0.2">
      <c r="A144" s="201"/>
      <c r="B144" s="201"/>
      <c r="C144" s="201"/>
      <c r="D144" s="202"/>
      <c r="E144" s="201"/>
      <c r="F144" s="201"/>
      <c r="G144" s="201"/>
      <c r="H144" s="201"/>
      <c r="I144" s="201"/>
      <c r="J144" s="201"/>
      <c r="K144" s="201"/>
      <c r="L144" s="201"/>
      <c r="M144" s="199"/>
    </row>
    <row r="145" spans="1:13" x14ac:dyDescent="0.2">
      <c r="A145" s="129"/>
      <c r="B145" s="201"/>
      <c r="C145" s="201"/>
      <c r="D145" s="202"/>
      <c r="E145" s="201"/>
      <c r="F145" s="201"/>
      <c r="G145" s="201"/>
      <c r="H145" s="201"/>
      <c r="I145" s="201"/>
      <c r="J145" s="201"/>
      <c r="K145" s="129"/>
      <c r="L145" s="201"/>
      <c r="M145" s="199"/>
    </row>
    <row r="146" spans="1:13" x14ac:dyDescent="0.2">
      <c r="A146" s="129"/>
      <c r="B146" s="201"/>
      <c r="C146" s="201"/>
      <c r="D146" s="202"/>
      <c r="E146" s="201"/>
      <c r="F146" s="201"/>
      <c r="G146" s="201"/>
      <c r="H146" s="201"/>
      <c r="I146" s="201"/>
      <c r="J146" s="201"/>
      <c r="K146" s="129"/>
      <c r="L146" s="201"/>
      <c r="M146" s="199"/>
    </row>
    <row r="147" spans="1:13" x14ac:dyDescent="0.2">
      <c r="A147" s="201"/>
      <c r="B147" s="201"/>
      <c r="C147" s="201"/>
      <c r="D147" s="202"/>
      <c r="E147" s="201"/>
      <c r="F147" s="201"/>
      <c r="G147" s="201"/>
      <c r="H147" s="201"/>
      <c r="I147" s="201"/>
      <c r="J147" s="201"/>
      <c r="K147" s="201"/>
      <c r="L147" s="201"/>
      <c r="M147" s="199"/>
    </row>
    <row r="148" spans="1:13" x14ac:dyDescent="0.2">
      <c r="A148" s="129"/>
      <c r="B148" s="201"/>
      <c r="C148" s="201"/>
      <c r="D148" s="202"/>
      <c r="E148" s="201"/>
      <c r="F148" s="201"/>
      <c r="G148" s="201"/>
      <c r="H148" s="201"/>
      <c r="I148" s="201"/>
      <c r="J148" s="201"/>
      <c r="K148" s="129"/>
      <c r="L148" s="201"/>
      <c r="M148" s="199"/>
    </row>
    <row r="149" spans="1:13" x14ac:dyDescent="0.2">
      <c r="A149" s="129"/>
      <c r="B149" s="201"/>
      <c r="C149" s="201"/>
      <c r="D149" s="202"/>
      <c r="E149" s="201"/>
      <c r="F149" s="201"/>
      <c r="G149" s="201"/>
      <c r="H149" s="201"/>
      <c r="I149" s="201"/>
      <c r="J149" s="201"/>
      <c r="K149" s="129"/>
      <c r="L149" s="201"/>
      <c r="M149" s="199"/>
    </row>
    <row r="150" spans="1:13" x14ac:dyDescent="0.2">
      <c r="A150" s="201"/>
      <c r="B150" s="201"/>
      <c r="C150" s="201"/>
      <c r="D150" s="202"/>
      <c r="E150" s="201"/>
      <c r="F150" s="201"/>
      <c r="G150" s="201"/>
      <c r="H150" s="201"/>
      <c r="I150" s="201"/>
      <c r="J150" s="201"/>
      <c r="K150" s="201"/>
      <c r="L150" s="201"/>
      <c r="M150" s="199"/>
    </row>
    <row r="151" spans="1:13" x14ac:dyDescent="0.2">
      <c r="A151" s="129"/>
      <c r="B151" s="201"/>
      <c r="C151" s="201"/>
      <c r="D151" s="202"/>
      <c r="E151" s="201"/>
      <c r="F151" s="201"/>
      <c r="G151" s="201"/>
      <c r="H151" s="201"/>
      <c r="I151" s="201"/>
      <c r="J151" s="201"/>
      <c r="K151" s="129"/>
      <c r="L151" s="201"/>
      <c r="M151" s="199"/>
    </row>
    <row r="152" spans="1:13" x14ac:dyDescent="0.2">
      <c r="A152" s="129"/>
      <c r="B152" s="201"/>
      <c r="C152" s="201"/>
      <c r="D152" s="202"/>
      <c r="E152" s="201"/>
      <c r="F152" s="201"/>
      <c r="G152" s="201"/>
      <c r="H152" s="201"/>
      <c r="I152" s="201"/>
      <c r="J152" s="201"/>
      <c r="K152" s="129"/>
      <c r="L152" s="201"/>
      <c r="M152" s="199"/>
    </row>
    <row r="153" spans="1:13" x14ac:dyDescent="0.2">
      <c r="A153" s="201"/>
      <c r="B153" s="201"/>
      <c r="C153" s="201"/>
      <c r="D153" s="202"/>
      <c r="E153" s="201"/>
      <c r="F153" s="201"/>
      <c r="G153" s="201"/>
      <c r="H153" s="201"/>
      <c r="I153" s="201"/>
      <c r="J153" s="201"/>
      <c r="K153" s="201"/>
      <c r="L153" s="201"/>
      <c r="M153" s="199"/>
    </row>
    <row r="154" spans="1:13" x14ac:dyDescent="0.2">
      <c r="A154" s="129"/>
      <c r="B154" s="201"/>
      <c r="C154" s="201"/>
      <c r="D154" s="202"/>
      <c r="E154" s="201"/>
      <c r="F154" s="201"/>
      <c r="G154" s="201"/>
      <c r="H154" s="201"/>
      <c r="I154" s="201"/>
      <c r="J154" s="201"/>
      <c r="K154" s="129"/>
      <c r="L154" s="201"/>
      <c r="M154" s="199"/>
    </row>
    <row r="155" spans="1:13" x14ac:dyDescent="0.2">
      <c r="A155" s="129"/>
      <c r="B155" s="201"/>
      <c r="C155" s="201"/>
      <c r="D155" s="202"/>
      <c r="E155" s="201"/>
      <c r="F155" s="201"/>
      <c r="G155" s="201"/>
      <c r="H155" s="201"/>
      <c r="I155" s="201"/>
      <c r="J155" s="201"/>
      <c r="K155" s="129"/>
      <c r="L155" s="201"/>
      <c r="M155" s="199"/>
    </row>
    <row r="156" spans="1:13" x14ac:dyDescent="0.2">
      <c r="A156" s="201"/>
      <c r="B156" s="201"/>
      <c r="C156" s="201"/>
      <c r="D156" s="202"/>
      <c r="E156" s="201"/>
      <c r="F156" s="201"/>
      <c r="G156" s="201"/>
      <c r="H156" s="201"/>
      <c r="I156" s="201"/>
      <c r="J156" s="201"/>
      <c r="K156" s="201"/>
      <c r="L156" s="201"/>
      <c r="M156" s="199"/>
    </row>
    <row r="157" spans="1:13" x14ac:dyDescent="0.2">
      <c r="A157" s="129"/>
      <c r="B157" s="201"/>
      <c r="C157" s="201"/>
      <c r="D157" s="202"/>
      <c r="E157" s="201"/>
      <c r="F157" s="201"/>
      <c r="G157" s="201"/>
      <c r="H157" s="201"/>
      <c r="I157" s="201"/>
      <c r="J157" s="201"/>
      <c r="K157" s="129"/>
      <c r="L157" s="201"/>
      <c r="M157" s="199"/>
    </row>
    <row r="158" spans="1:13" x14ac:dyDescent="0.2">
      <c r="A158" s="129"/>
      <c r="B158" s="201"/>
      <c r="C158" s="201"/>
      <c r="D158" s="202"/>
      <c r="E158" s="201"/>
      <c r="F158" s="201"/>
      <c r="G158" s="201"/>
      <c r="H158" s="201"/>
      <c r="I158" s="201"/>
      <c r="J158" s="201"/>
      <c r="K158" s="129"/>
      <c r="L158" s="201"/>
      <c r="M158" s="199"/>
    </row>
    <row r="159" spans="1:13" x14ac:dyDescent="0.2">
      <c r="A159" s="201"/>
      <c r="B159" s="201"/>
      <c r="C159" s="201"/>
      <c r="D159" s="202"/>
      <c r="E159" s="201"/>
      <c r="F159" s="201"/>
      <c r="G159" s="201"/>
      <c r="H159" s="201"/>
      <c r="I159" s="201"/>
      <c r="J159" s="201"/>
      <c r="K159" s="201"/>
      <c r="L159" s="201"/>
      <c r="M159" s="199"/>
    </row>
    <row r="160" spans="1:13" x14ac:dyDescent="0.2">
      <c r="A160" s="129"/>
      <c r="B160" s="201"/>
      <c r="C160" s="201"/>
      <c r="D160" s="202"/>
      <c r="E160" s="201"/>
      <c r="F160" s="201"/>
      <c r="G160" s="201"/>
      <c r="H160" s="201"/>
      <c r="I160" s="201"/>
      <c r="J160" s="201"/>
      <c r="K160" s="129"/>
      <c r="L160" s="201"/>
      <c r="M160" s="199"/>
    </row>
    <row r="161" spans="1:13" x14ac:dyDescent="0.2">
      <c r="A161" s="129"/>
      <c r="B161" s="201"/>
      <c r="C161" s="201"/>
      <c r="D161" s="202"/>
      <c r="E161" s="201"/>
      <c r="F161" s="201"/>
      <c r="G161" s="201"/>
      <c r="H161" s="201"/>
      <c r="I161" s="201"/>
      <c r="J161" s="201"/>
      <c r="K161" s="129"/>
      <c r="L161" s="201"/>
      <c r="M161" s="199"/>
    </row>
    <row r="162" spans="1:13" x14ac:dyDescent="0.2">
      <c r="A162" s="201"/>
      <c r="B162" s="201"/>
      <c r="C162" s="201"/>
      <c r="D162" s="202"/>
      <c r="E162" s="201"/>
      <c r="F162" s="201"/>
      <c r="G162" s="201"/>
      <c r="H162" s="201"/>
      <c r="I162" s="201"/>
      <c r="J162" s="201"/>
      <c r="K162" s="201"/>
      <c r="L162" s="201"/>
      <c r="M162" s="199"/>
    </row>
    <row r="163" spans="1:13" x14ac:dyDescent="0.2">
      <c r="A163" s="129"/>
      <c r="B163" s="201"/>
      <c r="C163" s="201"/>
      <c r="D163" s="202"/>
      <c r="E163" s="201"/>
      <c r="F163" s="201"/>
      <c r="G163" s="201"/>
      <c r="H163" s="201"/>
      <c r="I163" s="201"/>
      <c r="J163" s="201"/>
      <c r="K163" s="129"/>
      <c r="L163" s="201"/>
      <c r="M163" s="199"/>
    </row>
    <row r="164" spans="1:13" x14ac:dyDescent="0.2">
      <c r="A164" s="129"/>
      <c r="B164" s="201"/>
      <c r="C164" s="201"/>
      <c r="D164" s="202"/>
      <c r="E164" s="201"/>
      <c r="F164" s="201"/>
      <c r="G164" s="201"/>
      <c r="H164" s="201"/>
      <c r="I164" s="201"/>
      <c r="J164" s="201"/>
      <c r="K164" s="129"/>
      <c r="L164" s="201"/>
      <c r="M164" s="199"/>
    </row>
    <row r="165" spans="1:13" x14ac:dyDescent="0.2">
      <c r="A165" s="201"/>
      <c r="B165" s="201"/>
      <c r="C165" s="201"/>
      <c r="D165" s="202"/>
      <c r="E165" s="201"/>
      <c r="F165" s="201"/>
      <c r="G165" s="201"/>
      <c r="H165" s="201"/>
      <c r="I165" s="201"/>
      <c r="J165" s="201"/>
      <c r="K165" s="201"/>
      <c r="L165" s="201"/>
      <c r="M165" s="199"/>
    </row>
    <row r="166" spans="1:13" x14ac:dyDescent="0.2">
      <c r="A166" s="129"/>
      <c r="B166" s="201"/>
      <c r="C166" s="201"/>
      <c r="D166" s="202"/>
      <c r="E166" s="201"/>
      <c r="F166" s="201"/>
      <c r="G166" s="201"/>
      <c r="H166" s="201"/>
      <c r="I166" s="201"/>
      <c r="J166" s="201"/>
      <c r="K166" s="129"/>
      <c r="L166" s="201"/>
      <c r="M166" s="199"/>
    </row>
    <row r="167" spans="1:13" x14ac:dyDescent="0.2">
      <c r="A167" s="129"/>
      <c r="B167" s="201"/>
      <c r="C167" s="201"/>
      <c r="D167" s="202"/>
      <c r="E167" s="201"/>
      <c r="F167" s="201"/>
      <c r="G167" s="201"/>
      <c r="H167" s="201"/>
      <c r="I167" s="201"/>
      <c r="J167" s="201"/>
      <c r="K167" s="129"/>
      <c r="L167" s="201"/>
      <c r="M167" s="199"/>
    </row>
    <row r="168" spans="1:13" x14ac:dyDescent="0.2">
      <c r="A168" s="201"/>
      <c r="B168" s="201"/>
      <c r="C168" s="201"/>
      <c r="D168" s="202"/>
      <c r="E168" s="201"/>
      <c r="F168" s="201"/>
      <c r="G168" s="201"/>
      <c r="H168" s="201"/>
      <c r="I168" s="201"/>
      <c r="J168" s="201"/>
      <c r="K168" s="201"/>
      <c r="L168" s="201"/>
      <c r="M168" s="199"/>
    </row>
    <row r="169" spans="1:13" x14ac:dyDescent="0.2">
      <c r="A169" s="129"/>
      <c r="B169" s="201"/>
      <c r="C169" s="201"/>
      <c r="D169" s="202"/>
      <c r="E169" s="201"/>
      <c r="F169" s="201"/>
      <c r="G169" s="201"/>
      <c r="H169" s="201"/>
      <c r="I169" s="201"/>
      <c r="J169" s="201"/>
      <c r="K169" s="129"/>
      <c r="L169" s="201"/>
      <c r="M169" s="199"/>
    </row>
    <row r="170" spans="1:13" x14ac:dyDescent="0.2">
      <c r="A170" s="129"/>
      <c r="B170" s="201"/>
      <c r="C170" s="201"/>
      <c r="D170" s="202"/>
      <c r="E170" s="201"/>
      <c r="F170" s="201"/>
      <c r="G170" s="201"/>
      <c r="H170" s="201"/>
      <c r="I170" s="201"/>
      <c r="J170" s="201"/>
      <c r="K170" s="129"/>
      <c r="L170" s="201"/>
      <c r="M170" s="199"/>
    </row>
    <row r="171" spans="1:13" x14ac:dyDescent="0.2">
      <c r="A171" s="201"/>
      <c r="B171" s="201"/>
      <c r="C171" s="201"/>
      <c r="D171" s="202"/>
      <c r="E171" s="201"/>
      <c r="F171" s="201"/>
      <c r="G171" s="201"/>
      <c r="H171" s="201"/>
      <c r="I171" s="201"/>
      <c r="J171" s="201"/>
      <c r="K171" s="201"/>
      <c r="L171" s="201"/>
      <c r="M171" s="199"/>
    </row>
    <row r="172" spans="1:13" x14ac:dyDescent="0.2">
      <c r="A172" s="129"/>
      <c r="B172" s="201"/>
      <c r="C172" s="201"/>
      <c r="D172" s="202"/>
      <c r="E172" s="201"/>
      <c r="F172" s="201"/>
      <c r="G172" s="201"/>
      <c r="H172" s="201"/>
      <c r="I172" s="201"/>
      <c r="J172" s="201"/>
      <c r="K172" s="129"/>
      <c r="L172" s="201"/>
      <c r="M172" s="199"/>
    </row>
    <row r="173" spans="1:13" x14ac:dyDescent="0.2">
      <c r="A173" s="129"/>
      <c r="B173" s="201"/>
      <c r="C173" s="201"/>
      <c r="D173" s="202"/>
      <c r="E173" s="201"/>
      <c r="F173" s="201"/>
      <c r="G173" s="201"/>
      <c r="H173" s="201"/>
      <c r="I173" s="201"/>
      <c r="J173" s="201"/>
      <c r="K173" s="129"/>
      <c r="L173" s="201"/>
      <c r="M173" s="199"/>
    </row>
    <row r="174" spans="1:13" x14ac:dyDescent="0.2">
      <c r="A174" s="201"/>
      <c r="B174" s="201"/>
      <c r="C174" s="201"/>
      <c r="D174" s="202"/>
      <c r="E174" s="201"/>
      <c r="F174" s="201"/>
      <c r="G174" s="201"/>
      <c r="H174" s="201"/>
      <c r="I174" s="201"/>
      <c r="J174" s="201"/>
      <c r="K174" s="201"/>
      <c r="L174" s="201"/>
      <c r="M174" s="199"/>
    </row>
    <row r="175" spans="1:13" x14ac:dyDescent="0.2">
      <c r="A175" s="129"/>
      <c r="B175" s="201"/>
      <c r="C175" s="201"/>
      <c r="D175" s="202"/>
      <c r="E175" s="201"/>
      <c r="F175" s="201"/>
      <c r="G175" s="201"/>
      <c r="H175" s="201"/>
      <c r="I175" s="201"/>
      <c r="J175" s="201"/>
      <c r="K175" s="129"/>
      <c r="L175" s="201"/>
      <c r="M175" s="199"/>
    </row>
    <row r="176" spans="1:13" x14ac:dyDescent="0.2">
      <c r="A176" s="129"/>
      <c r="B176" s="201"/>
      <c r="C176" s="201"/>
      <c r="D176" s="202"/>
      <c r="E176" s="201"/>
      <c r="F176" s="201"/>
      <c r="G176" s="201"/>
      <c r="H176" s="201"/>
      <c r="I176" s="201"/>
      <c r="J176" s="201"/>
      <c r="K176" s="129"/>
      <c r="L176" s="201"/>
      <c r="M176" s="199"/>
    </row>
    <row r="177" spans="1:13" x14ac:dyDescent="0.2">
      <c r="A177" s="201"/>
      <c r="B177" s="201"/>
      <c r="C177" s="201"/>
      <c r="D177" s="202"/>
      <c r="E177" s="201"/>
      <c r="F177" s="201"/>
      <c r="G177" s="201"/>
      <c r="H177" s="201"/>
      <c r="I177" s="201"/>
      <c r="J177" s="201"/>
      <c r="K177" s="201"/>
      <c r="L177" s="201"/>
      <c r="M177" s="199"/>
    </row>
    <row r="178" spans="1:13" x14ac:dyDescent="0.2">
      <c r="A178" s="129"/>
      <c r="B178" s="201"/>
      <c r="C178" s="201"/>
      <c r="D178" s="202"/>
      <c r="E178" s="201"/>
      <c r="F178" s="201"/>
      <c r="G178" s="201"/>
      <c r="H178" s="201"/>
      <c r="I178" s="201"/>
      <c r="J178" s="201"/>
      <c r="K178" s="129"/>
      <c r="L178" s="201"/>
      <c r="M178" s="199"/>
    </row>
    <row r="179" spans="1:13" x14ac:dyDescent="0.2">
      <c r="A179" s="129"/>
      <c r="B179" s="201"/>
      <c r="C179" s="201"/>
      <c r="D179" s="202"/>
      <c r="E179" s="201"/>
      <c r="F179" s="201"/>
      <c r="G179" s="201"/>
      <c r="H179" s="201"/>
      <c r="I179" s="201"/>
      <c r="J179" s="201"/>
      <c r="K179" s="129"/>
      <c r="L179" s="201"/>
      <c r="M179" s="199"/>
    </row>
    <row r="180" spans="1:13" x14ac:dyDescent="0.2">
      <c r="A180" s="201"/>
      <c r="B180" s="201"/>
      <c r="C180" s="201"/>
      <c r="D180" s="202"/>
      <c r="E180" s="201"/>
      <c r="F180" s="201"/>
      <c r="G180" s="201"/>
      <c r="H180" s="201"/>
      <c r="I180" s="201"/>
      <c r="J180" s="201"/>
      <c r="K180" s="201"/>
      <c r="L180" s="201"/>
      <c r="M180" s="199"/>
    </row>
    <row r="181" spans="1:13" x14ac:dyDescent="0.2">
      <c r="A181" s="129"/>
      <c r="B181" s="201"/>
      <c r="C181" s="201"/>
      <c r="D181" s="202"/>
      <c r="E181" s="201"/>
      <c r="F181" s="201"/>
      <c r="G181" s="201"/>
      <c r="H181" s="201"/>
      <c r="I181" s="201"/>
      <c r="J181" s="201"/>
      <c r="K181" s="129"/>
      <c r="L181" s="201"/>
      <c r="M181" s="199"/>
    </row>
    <row r="182" spans="1:13" x14ac:dyDescent="0.2">
      <c r="A182" s="129"/>
      <c r="B182" s="201"/>
      <c r="C182" s="201"/>
      <c r="D182" s="202"/>
      <c r="E182" s="201"/>
      <c r="F182" s="201"/>
      <c r="G182" s="201"/>
      <c r="H182" s="201"/>
      <c r="I182" s="201"/>
      <c r="J182" s="201"/>
      <c r="K182" s="129"/>
      <c r="L182" s="201"/>
      <c r="M182" s="199"/>
    </row>
    <row r="183" spans="1:13" x14ac:dyDescent="0.2">
      <c r="A183" s="201"/>
      <c r="B183" s="201"/>
      <c r="C183" s="201"/>
      <c r="D183" s="202"/>
      <c r="E183" s="201"/>
      <c r="F183" s="201"/>
      <c r="G183" s="201"/>
      <c r="H183" s="201"/>
      <c r="I183" s="201"/>
      <c r="J183" s="201"/>
      <c r="K183" s="201"/>
      <c r="L183" s="201"/>
      <c r="M183" s="199"/>
    </row>
    <row r="184" spans="1:13" x14ac:dyDescent="0.2">
      <c r="A184" s="129"/>
      <c r="B184" s="201"/>
      <c r="C184" s="201"/>
      <c r="D184" s="202"/>
      <c r="E184" s="201"/>
      <c r="F184" s="201"/>
      <c r="G184" s="201"/>
      <c r="H184" s="201"/>
      <c r="I184" s="201"/>
      <c r="J184" s="201"/>
      <c r="K184" s="129"/>
      <c r="L184" s="201"/>
      <c r="M184" s="199"/>
    </row>
    <row r="185" spans="1:13" x14ac:dyDescent="0.2">
      <c r="A185" s="129"/>
      <c r="B185" s="201"/>
      <c r="C185" s="201"/>
      <c r="D185" s="202"/>
      <c r="E185" s="201"/>
      <c r="F185" s="201"/>
      <c r="G185" s="201"/>
      <c r="H185" s="201"/>
      <c r="I185" s="201"/>
      <c r="J185" s="201"/>
      <c r="K185" s="129"/>
      <c r="L185" s="201"/>
      <c r="M185" s="199"/>
    </row>
    <row r="186" spans="1:13" x14ac:dyDescent="0.2">
      <c r="A186" s="201"/>
      <c r="B186" s="201"/>
      <c r="C186" s="201"/>
      <c r="D186" s="202"/>
      <c r="E186" s="201"/>
      <c r="F186" s="201"/>
      <c r="G186" s="201"/>
      <c r="H186" s="201"/>
      <c r="I186" s="201"/>
      <c r="J186" s="201"/>
      <c r="K186" s="201"/>
      <c r="L186" s="201"/>
      <c r="M186" s="199"/>
    </row>
    <row r="187" spans="1:13" x14ac:dyDescent="0.2">
      <c r="A187" s="129"/>
      <c r="B187" s="201"/>
      <c r="C187" s="201"/>
      <c r="D187" s="202"/>
      <c r="E187" s="201"/>
      <c r="F187" s="201"/>
      <c r="G187" s="201"/>
      <c r="H187" s="201"/>
      <c r="I187" s="201"/>
      <c r="J187" s="201"/>
      <c r="K187" s="129"/>
      <c r="L187" s="201"/>
      <c r="M187" s="199"/>
    </row>
    <row r="188" spans="1:13" x14ac:dyDescent="0.2">
      <c r="A188" s="129"/>
      <c r="B188" s="201"/>
      <c r="C188" s="201"/>
      <c r="D188" s="202"/>
      <c r="E188" s="201"/>
      <c r="F188" s="201"/>
      <c r="G188" s="201"/>
      <c r="H188" s="201"/>
      <c r="I188" s="201"/>
      <c r="J188" s="201"/>
      <c r="K188" s="129"/>
      <c r="L188" s="201"/>
      <c r="M188" s="199"/>
    </row>
    <row r="189" spans="1:13" x14ac:dyDescent="0.2">
      <c r="A189" s="201"/>
      <c r="B189" s="201"/>
      <c r="C189" s="201"/>
      <c r="D189" s="202"/>
      <c r="E189" s="201"/>
      <c r="F189" s="201"/>
      <c r="G189" s="201"/>
      <c r="H189" s="201"/>
      <c r="I189" s="201"/>
      <c r="J189" s="201"/>
      <c r="K189" s="201"/>
      <c r="L189" s="201"/>
      <c r="M189" s="199"/>
    </row>
    <row r="190" spans="1:13" x14ac:dyDescent="0.2">
      <c r="A190" s="129"/>
      <c r="B190" s="201"/>
      <c r="C190" s="201"/>
      <c r="D190" s="202"/>
      <c r="E190" s="201"/>
      <c r="F190" s="201"/>
      <c r="G190" s="201"/>
      <c r="H190" s="201"/>
      <c r="I190" s="201"/>
      <c r="J190" s="201"/>
      <c r="K190" s="129"/>
      <c r="L190" s="201"/>
      <c r="M190" s="199"/>
    </row>
    <row r="191" spans="1:13" x14ac:dyDescent="0.2">
      <c r="A191" s="129"/>
      <c r="B191" s="201"/>
      <c r="C191" s="201"/>
      <c r="D191" s="202"/>
      <c r="E191" s="201"/>
      <c r="F191" s="201"/>
      <c r="G191" s="201"/>
      <c r="H191" s="201"/>
      <c r="I191" s="201"/>
      <c r="J191" s="201"/>
      <c r="K191" s="129"/>
      <c r="L191" s="201"/>
      <c r="M191" s="199"/>
    </row>
    <row r="192" spans="1:13" x14ac:dyDescent="0.2">
      <c r="A192" s="201"/>
      <c r="B192" s="201"/>
      <c r="C192" s="201"/>
      <c r="D192" s="202"/>
      <c r="E192" s="201"/>
      <c r="F192" s="201"/>
      <c r="G192" s="201"/>
      <c r="H192" s="201"/>
      <c r="I192" s="201"/>
      <c r="J192" s="201"/>
      <c r="K192" s="201"/>
      <c r="L192" s="201"/>
      <c r="M192" s="199"/>
    </row>
    <row r="193" spans="1:13" x14ac:dyDescent="0.2">
      <c r="A193" s="129"/>
      <c r="B193" s="201"/>
      <c r="C193" s="201"/>
      <c r="D193" s="202"/>
      <c r="E193" s="201"/>
      <c r="F193" s="201"/>
      <c r="G193" s="201"/>
      <c r="H193" s="201"/>
      <c r="I193" s="201"/>
      <c r="J193" s="201"/>
      <c r="K193" s="129"/>
      <c r="L193" s="201"/>
      <c r="M193" s="199"/>
    </row>
    <row r="194" spans="1:13" x14ac:dyDescent="0.2">
      <c r="A194" s="129"/>
      <c r="B194" s="201"/>
      <c r="C194" s="201"/>
      <c r="D194" s="202"/>
      <c r="E194" s="201"/>
      <c r="F194" s="201"/>
      <c r="G194" s="201"/>
      <c r="H194" s="201"/>
      <c r="I194" s="201"/>
      <c r="J194" s="201"/>
      <c r="K194" s="129"/>
      <c r="L194" s="201"/>
      <c r="M194" s="199"/>
    </row>
    <row r="195" spans="1:13" x14ac:dyDescent="0.2">
      <c r="A195" s="129"/>
      <c r="B195" s="201"/>
      <c r="C195" s="201"/>
      <c r="D195" s="202"/>
      <c r="E195" s="201"/>
      <c r="F195" s="201"/>
      <c r="G195" s="201"/>
      <c r="H195" s="201"/>
      <c r="I195" s="201"/>
      <c r="J195" s="201"/>
      <c r="K195" s="201"/>
      <c r="L195" s="201"/>
      <c r="M195" s="199"/>
    </row>
    <row r="196" spans="1:13" x14ac:dyDescent="0.2">
      <c r="A196" s="129"/>
      <c r="B196" s="201"/>
      <c r="C196" s="201"/>
      <c r="D196" s="202"/>
      <c r="E196" s="201"/>
      <c r="F196" s="201"/>
      <c r="G196" s="201"/>
      <c r="H196" s="201"/>
      <c r="I196" s="201"/>
      <c r="J196" s="201"/>
      <c r="K196" s="129"/>
      <c r="L196" s="201"/>
      <c r="M196" s="199"/>
    </row>
    <row r="197" spans="1:13" x14ac:dyDescent="0.2">
      <c r="A197" s="129"/>
      <c r="B197" s="201"/>
      <c r="C197" s="201"/>
      <c r="D197" s="202"/>
      <c r="E197" s="201"/>
      <c r="F197" s="201"/>
      <c r="G197" s="201"/>
      <c r="H197" s="201"/>
      <c r="I197" s="201"/>
      <c r="J197" s="201"/>
      <c r="K197" s="129"/>
      <c r="L197" s="201"/>
      <c r="M197" s="199"/>
    </row>
    <row r="198" spans="1:13" x14ac:dyDescent="0.2">
      <c r="A198" s="129"/>
      <c r="B198" s="201"/>
      <c r="C198" s="201"/>
      <c r="D198" s="202"/>
      <c r="E198" s="201"/>
      <c r="F198" s="201"/>
      <c r="G198" s="201"/>
      <c r="H198" s="201"/>
      <c r="I198" s="201"/>
      <c r="J198" s="201"/>
      <c r="K198" s="201"/>
      <c r="L198" s="201"/>
      <c r="M198" s="199"/>
    </row>
    <row r="199" spans="1:13" x14ac:dyDescent="0.2">
      <c r="A199" s="129"/>
      <c r="B199" s="201"/>
      <c r="C199" s="201"/>
      <c r="D199" s="202"/>
      <c r="E199" s="201"/>
      <c r="F199" s="201"/>
      <c r="G199" s="201"/>
      <c r="H199" s="201"/>
      <c r="I199" s="201"/>
      <c r="J199" s="201"/>
      <c r="K199" s="129"/>
      <c r="L199" s="201"/>
      <c r="M199" s="199"/>
    </row>
    <row r="200" spans="1:13" x14ac:dyDescent="0.2">
      <c r="A200" s="129"/>
      <c r="B200" s="201"/>
      <c r="C200" s="201"/>
      <c r="D200" s="202"/>
      <c r="E200" s="201"/>
      <c r="F200" s="201"/>
      <c r="G200" s="201"/>
      <c r="H200" s="201"/>
      <c r="I200" s="201"/>
      <c r="J200" s="201"/>
      <c r="K200" s="129"/>
      <c r="L200" s="201"/>
      <c r="M200" s="199"/>
    </row>
    <row r="201" spans="1:13" x14ac:dyDescent="0.2">
      <c r="A201" s="129"/>
      <c r="B201" s="201"/>
      <c r="C201" s="201"/>
      <c r="D201" s="202"/>
      <c r="E201" s="201"/>
      <c r="F201" s="201"/>
      <c r="G201" s="201"/>
      <c r="H201" s="201"/>
      <c r="I201" s="201"/>
      <c r="J201" s="201"/>
      <c r="K201" s="201"/>
      <c r="L201" s="201"/>
      <c r="M201" s="199"/>
    </row>
    <row r="202" spans="1:13" x14ac:dyDescent="0.2">
      <c r="A202" s="129"/>
      <c r="B202" s="201"/>
      <c r="C202" s="201"/>
      <c r="D202" s="202"/>
      <c r="E202" s="201"/>
      <c r="F202" s="201"/>
      <c r="G202" s="201"/>
      <c r="H202" s="201"/>
      <c r="I202" s="201"/>
      <c r="J202" s="201"/>
      <c r="K202" s="129"/>
      <c r="L202" s="201"/>
      <c r="M202" s="199"/>
    </row>
    <row r="203" spans="1:13" x14ac:dyDescent="0.2">
      <c r="A203" s="129"/>
      <c r="B203" s="201"/>
      <c r="C203" s="201"/>
      <c r="D203" s="202"/>
      <c r="E203" s="201"/>
      <c r="F203" s="201"/>
      <c r="G203" s="201"/>
      <c r="H203" s="201"/>
      <c r="I203" s="201"/>
      <c r="J203" s="201"/>
      <c r="K203" s="129"/>
      <c r="L203" s="201"/>
      <c r="M203" s="199"/>
    </row>
    <row r="204" spans="1:13" x14ac:dyDescent="0.2">
      <c r="A204" s="129"/>
      <c r="B204" s="201"/>
      <c r="C204" s="201"/>
      <c r="D204" s="202"/>
      <c r="E204" s="201"/>
      <c r="F204" s="201"/>
      <c r="G204" s="201"/>
      <c r="H204" s="201"/>
      <c r="I204" s="201"/>
      <c r="J204" s="201"/>
      <c r="K204" s="201"/>
      <c r="L204" s="201"/>
      <c r="M204" s="199"/>
    </row>
    <row r="205" spans="1:13" x14ac:dyDescent="0.2">
      <c r="A205" s="129"/>
      <c r="B205" s="201"/>
      <c r="C205" s="201"/>
      <c r="D205" s="202"/>
      <c r="E205" s="201"/>
      <c r="F205" s="201"/>
      <c r="G205" s="201"/>
      <c r="H205" s="201"/>
      <c r="I205" s="201"/>
      <c r="J205" s="201"/>
      <c r="K205" s="129"/>
      <c r="L205" s="201"/>
      <c r="M205" s="199"/>
    </row>
    <row r="206" spans="1:13" x14ac:dyDescent="0.2">
      <c r="A206" s="129"/>
      <c r="B206" s="201"/>
      <c r="C206" s="201"/>
      <c r="D206" s="202"/>
      <c r="E206" s="201"/>
      <c r="F206" s="201"/>
      <c r="G206" s="201"/>
      <c r="H206" s="201"/>
      <c r="I206" s="201"/>
      <c r="J206" s="201"/>
      <c r="K206" s="129"/>
      <c r="L206" s="201"/>
      <c r="M206" s="199"/>
    </row>
    <row r="207" spans="1:13" x14ac:dyDescent="0.2">
      <c r="A207" s="129"/>
      <c r="B207" s="201"/>
      <c r="C207" s="201"/>
      <c r="D207" s="202"/>
      <c r="E207" s="201"/>
      <c r="F207" s="201"/>
      <c r="G207" s="201"/>
      <c r="H207" s="201"/>
      <c r="I207" s="201"/>
      <c r="J207" s="201"/>
      <c r="K207" s="201"/>
      <c r="L207" s="201"/>
      <c r="M207" s="199"/>
    </row>
    <row r="208" spans="1:13" x14ac:dyDescent="0.2">
      <c r="A208" s="129"/>
      <c r="B208" s="201"/>
      <c r="C208" s="201"/>
      <c r="D208" s="202"/>
      <c r="E208" s="201"/>
      <c r="F208" s="201"/>
      <c r="G208" s="201"/>
      <c r="H208" s="201"/>
      <c r="I208" s="201"/>
      <c r="J208" s="201"/>
      <c r="K208" s="129"/>
      <c r="L208" s="201"/>
      <c r="M208" s="199"/>
    </row>
    <row r="209" spans="1:13" x14ac:dyDescent="0.2">
      <c r="A209" s="129"/>
      <c r="B209" s="201"/>
      <c r="C209" s="201"/>
      <c r="D209" s="202"/>
      <c r="E209" s="201"/>
      <c r="F209" s="201"/>
      <c r="G209" s="201"/>
      <c r="H209" s="201"/>
      <c r="I209" s="201"/>
      <c r="J209" s="201"/>
      <c r="K209" s="129"/>
      <c r="L209" s="201"/>
      <c r="M209" s="199"/>
    </row>
    <row r="210" spans="1:13" x14ac:dyDescent="0.2">
      <c r="A210" s="129"/>
      <c r="B210" s="201"/>
      <c r="C210" s="201"/>
      <c r="D210" s="202"/>
      <c r="E210" s="201"/>
      <c r="F210" s="201"/>
      <c r="G210" s="201"/>
      <c r="H210" s="201"/>
      <c r="I210" s="201"/>
      <c r="J210" s="201"/>
      <c r="K210" s="201"/>
      <c r="L210" s="201"/>
      <c r="M210" s="199"/>
    </row>
    <row r="211" spans="1:13" x14ac:dyDescent="0.2">
      <c r="A211" s="129"/>
      <c r="B211" s="201"/>
      <c r="C211" s="201"/>
      <c r="D211" s="202"/>
      <c r="E211" s="201"/>
      <c r="F211" s="201"/>
      <c r="G211" s="201"/>
      <c r="H211" s="201"/>
      <c r="I211" s="201"/>
      <c r="J211" s="201"/>
      <c r="K211" s="129"/>
      <c r="L211" s="201"/>
      <c r="M211" s="199"/>
    </row>
    <row r="212" spans="1:13" x14ac:dyDescent="0.2">
      <c r="A212" s="129"/>
      <c r="B212" s="201"/>
      <c r="C212" s="201"/>
      <c r="D212" s="202"/>
      <c r="E212" s="201"/>
      <c r="F212" s="201"/>
      <c r="G212" s="201"/>
      <c r="H212" s="201"/>
      <c r="I212" s="201"/>
      <c r="J212" s="201"/>
      <c r="K212" s="129"/>
      <c r="L212" s="201"/>
      <c r="M212" s="199"/>
    </row>
    <row r="213" spans="1:13" x14ac:dyDescent="0.2">
      <c r="A213" s="201"/>
      <c r="B213" s="201"/>
      <c r="C213" s="201"/>
      <c r="D213" s="202"/>
      <c r="E213" s="201"/>
      <c r="F213" s="201"/>
      <c r="G213" s="201"/>
      <c r="H213" s="201"/>
      <c r="I213" s="201"/>
      <c r="J213" s="201"/>
      <c r="K213" s="201"/>
      <c r="L213" s="201"/>
      <c r="M213" s="199"/>
    </row>
    <row r="214" spans="1:13" x14ac:dyDescent="0.2">
      <c r="A214" s="129"/>
      <c r="B214" s="201"/>
      <c r="C214" s="201"/>
      <c r="D214" s="202"/>
      <c r="E214" s="201"/>
      <c r="F214" s="201"/>
      <c r="G214" s="201"/>
      <c r="H214" s="201"/>
      <c r="I214" s="201"/>
      <c r="J214" s="201"/>
      <c r="K214" s="129"/>
      <c r="L214" s="201"/>
      <c r="M214" s="199"/>
    </row>
    <row r="215" spans="1:13" x14ac:dyDescent="0.2">
      <c r="A215" s="129"/>
      <c r="B215" s="201"/>
      <c r="C215" s="201"/>
      <c r="D215" s="202"/>
      <c r="E215" s="201"/>
      <c r="F215" s="201"/>
      <c r="G215" s="201"/>
      <c r="H215" s="201"/>
      <c r="I215" s="201"/>
      <c r="J215" s="201"/>
      <c r="K215" s="129"/>
      <c r="L215" s="201"/>
      <c r="M215" s="199"/>
    </row>
    <row r="216" spans="1:13" x14ac:dyDescent="0.2">
      <c r="A216" s="201"/>
      <c r="B216" s="201"/>
      <c r="C216" s="201"/>
      <c r="D216" s="202"/>
      <c r="E216" s="201"/>
      <c r="F216" s="201"/>
      <c r="G216" s="201"/>
      <c r="H216" s="201"/>
      <c r="I216" s="201"/>
      <c r="J216" s="201"/>
      <c r="K216" s="201"/>
      <c r="L216" s="201"/>
      <c r="M216" s="199"/>
    </row>
    <row r="217" spans="1:13" x14ac:dyDescent="0.2">
      <c r="A217" s="129"/>
      <c r="B217" s="201"/>
      <c r="C217" s="201"/>
      <c r="D217" s="202"/>
      <c r="E217" s="201"/>
      <c r="F217" s="201"/>
      <c r="G217" s="201"/>
      <c r="H217" s="201"/>
      <c r="I217" s="201"/>
      <c r="J217" s="201"/>
      <c r="K217" s="129"/>
      <c r="L217" s="201"/>
      <c r="M217" s="199"/>
    </row>
    <row r="218" spans="1:13" x14ac:dyDescent="0.2">
      <c r="A218" s="129"/>
      <c r="B218" s="201"/>
      <c r="C218" s="201"/>
      <c r="D218" s="202"/>
      <c r="E218" s="201"/>
      <c r="F218" s="201"/>
      <c r="G218" s="201"/>
      <c r="H218" s="201"/>
      <c r="I218" s="201"/>
      <c r="J218" s="201"/>
      <c r="K218" s="129"/>
      <c r="L218" s="201"/>
      <c r="M218" s="199"/>
    </row>
    <row r="219" spans="1:13" x14ac:dyDescent="0.2">
      <c r="A219" s="201"/>
      <c r="B219" s="201"/>
      <c r="C219" s="201"/>
      <c r="D219" s="202"/>
      <c r="E219" s="201"/>
      <c r="F219" s="201"/>
      <c r="G219" s="201"/>
      <c r="H219" s="201"/>
      <c r="I219" s="201"/>
      <c r="J219" s="201"/>
      <c r="K219" s="201"/>
      <c r="L219" s="201"/>
      <c r="M219" s="199"/>
    </row>
    <row r="220" spans="1:13" x14ac:dyDescent="0.2">
      <c r="A220" s="129"/>
      <c r="B220" s="201"/>
      <c r="C220" s="201"/>
      <c r="D220" s="202"/>
      <c r="E220" s="201"/>
      <c r="F220" s="201"/>
      <c r="G220" s="201"/>
      <c r="H220" s="201"/>
      <c r="I220" s="201"/>
      <c r="J220" s="201"/>
      <c r="K220" s="129"/>
      <c r="L220" s="201"/>
      <c r="M220" s="199"/>
    </row>
    <row r="221" spans="1:13" x14ac:dyDescent="0.2">
      <c r="A221" s="129"/>
      <c r="B221" s="201"/>
      <c r="C221" s="201"/>
      <c r="D221" s="202"/>
      <c r="E221" s="201"/>
      <c r="F221" s="201"/>
      <c r="G221" s="201"/>
      <c r="H221" s="201"/>
      <c r="I221" s="201"/>
      <c r="J221" s="201"/>
      <c r="K221" s="129"/>
      <c r="L221" s="201"/>
      <c r="M221" s="199"/>
    </row>
    <row r="222" spans="1:13" x14ac:dyDescent="0.2">
      <c r="A222" s="201"/>
      <c r="B222" s="201"/>
      <c r="C222" s="201"/>
      <c r="D222" s="202"/>
      <c r="E222" s="201"/>
      <c r="F222" s="201"/>
      <c r="G222" s="201"/>
      <c r="H222" s="201"/>
      <c r="I222" s="201"/>
      <c r="J222" s="201"/>
      <c r="K222" s="201"/>
      <c r="L222" s="201"/>
      <c r="M222" s="199"/>
    </row>
    <row r="223" spans="1:13" x14ac:dyDescent="0.2">
      <c r="A223" s="129"/>
      <c r="B223" s="201"/>
      <c r="C223" s="201"/>
      <c r="D223" s="202"/>
      <c r="E223" s="201"/>
      <c r="F223" s="201"/>
      <c r="G223" s="201"/>
      <c r="H223" s="201"/>
      <c r="I223" s="201"/>
      <c r="J223" s="201"/>
      <c r="K223" s="129"/>
      <c r="L223" s="201"/>
      <c r="M223" s="199"/>
    </row>
    <row r="224" spans="1:13" x14ac:dyDescent="0.2">
      <c r="A224" s="129"/>
      <c r="B224" s="201"/>
      <c r="C224" s="201"/>
      <c r="D224" s="202"/>
      <c r="E224" s="201"/>
      <c r="F224" s="201"/>
      <c r="G224" s="201"/>
      <c r="H224" s="201"/>
      <c r="I224" s="201"/>
      <c r="J224" s="201"/>
      <c r="K224" s="129"/>
      <c r="L224" s="201"/>
      <c r="M224" s="199"/>
    </row>
    <row r="225" spans="1:13" x14ac:dyDescent="0.2">
      <c r="A225" s="201"/>
      <c r="B225" s="201"/>
      <c r="C225" s="201"/>
      <c r="D225" s="202"/>
      <c r="E225" s="201"/>
      <c r="F225" s="201"/>
      <c r="G225" s="201"/>
      <c r="H225" s="201"/>
      <c r="I225" s="201"/>
      <c r="J225" s="201"/>
      <c r="K225" s="201"/>
      <c r="L225" s="201"/>
      <c r="M225" s="199"/>
    </row>
    <row r="226" spans="1:13" x14ac:dyDescent="0.2">
      <c r="A226" s="129"/>
      <c r="B226" s="201"/>
      <c r="C226" s="201"/>
      <c r="D226" s="202"/>
      <c r="E226" s="201"/>
      <c r="F226" s="201"/>
      <c r="G226" s="201"/>
      <c r="H226" s="201"/>
      <c r="I226" s="201"/>
      <c r="J226" s="201"/>
      <c r="K226" s="129"/>
      <c r="L226" s="201"/>
      <c r="M226" s="199"/>
    </row>
    <row r="227" spans="1:13" x14ac:dyDescent="0.2">
      <c r="A227" s="129"/>
      <c r="B227" s="201"/>
      <c r="C227" s="201"/>
      <c r="D227" s="202"/>
      <c r="E227" s="201"/>
      <c r="F227" s="201"/>
      <c r="G227" s="201"/>
      <c r="H227" s="201"/>
      <c r="I227" s="201"/>
      <c r="J227" s="201"/>
      <c r="K227" s="129"/>
      <c r="L227" s="201"/>
      <c r="M227" s="199"/>
    </row>
    <row r="228" spans="1:13" x14ac:dyDescent="0.2">
      <c r="A228" s="201"/>
      <c r="B228" s="201"/>
      <c r="C228" s="201"/>
      <c r="D228" s="202"/>
      <c r="E228" s="201"/>
      <c r="F228" s="201"/>
      <c r="G228" s="201"/>
      <c r="H228" s="201"/>
      <c r="I228" s="201"/>
      <c r="J228" s="201"/>
      <c r="K228" s="201"/>
      <c r="L228" s="201"/>
      <c r="M228" s="199"/>
    </row>
    <row r="229" spans="1:13" x14ac:dyDescent="0.2">
      <c r="A229" s="129"/>
      <c r="B229" s="201"/>
      <c r="C229" s="201"/>
      <c r="D229" s="202"/>
      <c r="E229" s="201"/>
      <c r="F229" s="201"/>
      <c r="G229" s="201"/>
      <c r="H229" s="201"/>
      <c r="I229" s="201"/>
      <c r="J229" s="201"/>
      <c r="K229" s="129"/>
      <c r="L229" s="201"/>
      <c r="M229" s="199"/>
    </row>
    <row r="230" spans="1:13" x14ac:dyDescent="0.2">
      <c r="A230" s="129"/>
      <c r="B230" s="201"/>
      <c r="C230" s="201"/>
      <c r="D230" s="202"/>
      <c r="E230" s="201"/>
      <c r="F230" s="201"/>
      <c r="G230" s="201"/>
      <c r="H230" s="201"/>
      <c r="I230" s="201"/>
      <c r="J230" s="201"/>
      <c r="K230" s="129"/>
      <c r="L230" s="201"/>
      <c r="M230" s="199"/>
    </row>
    <row r="231" spans="1:13" x14ac:dyDescent="0.2">
      <c r="A231" s="201"/>
      <c r="B231" s="201"/>
      <c r="C231" s="201"/>
      <c r="D231" s="202"/>
      <c r="E231" s="201"/>
      <c r="F231" s="201"/>
      <c r="G231" s="201"/>
      <c r="H231" s="201"/>
      <c r="I231" s="201"/>
      <c r="J231" s="201"/>
      <c r="K231" s="201"/>
      <c r="L231" s="201"/>
      <c r="M231" s="199"/>
    </row>
    <row r="232" spans="1:13" x14ac:dyDescent="0.2">
      <c r="A232" s="129"/>
      <c r="B232" s="201"/>
      <c r="C232" s="201"/>
      <c r="D232" s="202"/>
      <c r="E232" s="201"/>
      <c r="F232" s="201"/>
      <c r="G232" s="201"/>
      <c r="H232" s="201"/>
      <c r="I232" s="201"/>
      <c r="J232" s="201"/>
      <c r="K232" s="129"/>
      <c r="L232" s="201"/>
      <c r="M232" s="199"/>
    </row>
    <row r="233" spans="1:13" x14ac:dyDescent="0.2">
      <c r="A233" s="129"/>
      <c r="B233" s="201"/>
      <c r="C233" s="201"/>
      <c r="D233" s="202"/>
      <c r="E233" s="201"/>
      <c r="F233" s="201"/>
      <c r="G233" s="201"/>
      <c r="H233" s="201"/>
      <c r="I233" s="201"/>
      <c r="J233" s="201"/>
      <c r="K233" s="129"/>
      <c r="L233" s="201"/>
      <c r="M233" s="199"/>
    </row>
    <row r="234" spans="1:13" x14ac:dyDescent="0.2">
      <c r="A234" s="201"/>
      <c r="B234" s="201"/>
      <c r="C234" s="201"/>
      <c r="D234" s="202"/>
      <c r="E234" s="201"/>
      <c r="F234" s="201"/>
      <c r="G234" s="201"/>
      <c r="H234" s="201"/>
      <c r="I234" s="201"/>
      <c r="J234" s="201"/>
      <c r="K234" s="201"/>
      <c r="L234" s="201"/>
      <c r="M234" s="199"/>
    </row>
    <row r="235" spans="1:13" x14ac:dyDescent="0.2">
      <c r="A235" s="129"/>
      <c r="B235" s="201"/>
      <c r="C235" s="201"/>
      <c r="D235" s="202"/>
      <c r="E235" s="201"/>
      <c r="F235" s="201"/>
      <c r="G235" s="201"/>
      <c r="H235" s="201"/>
      <c r="I235" s="201"/>
      <c r="J235" s="201"/>
      <c r="K235" s="129"/>
      <c r="L235" s="201"/>
      <c r="M235" s="199"/>
    </row>
    <row r="236" spans="1:13" x14ac:dyDescent="0.2">
      <c r="A236" s="129"/>
      <c r="B236" s="201"/>
      <c r="C236" s="201"/>
      <c r="D236" s="202"/>
      <c r="E236" s="201"/>
      <c r="F236" s="201"/>
      <c r="G236" s="201"/>
      <c r="H236" s="201"/>
      <c r="I236" s="201"/>
      <c r="J236" s="201"/>
      <c r="K236" s="129"/>
      <c r="L236" s="201"/>
      <c r="M236" s="199"/>
    </row>
    <row r="237" spans="1:13" x14ac:dyDescent="0.2">
      <c r="A237" s="201"/>
      <c r="B237" s="201"/>
      <c r="C237" s="201"/>
      <c r="D237" s="202"/>
      <c r="E237" s="201"/>
      <c r="F237" s="201"/>
      <c r="G237" s="201"/>
      <c r="H237" s="201"/>
      <c r="I237" s="201"/>
      <c r="J237" s="201"/>
      <c r="K237" s="201"/>
      <c r="L237" s="201"/>
      <c r="M237" s="199"/>
    </row>
    <row r="238" spans="1:13" x14ac:dyDescent="0.2">
      <c r="A238" s="129"/>
      <c r="B238" s="201"/>
      <c r="C238" s="201"/>
      <c r="D238" s="202"/>
      <c r="E238" s="201"/>
      <c r="F238" s="201"/>
      <c r="G238" s="201"/>
      <c r="H238" s="201"/>
      <c r="I238" s="201"/>
      <c r="J238" s="201"/>
      <c r="K238" s="129"/>
      <c r="L238" s="201"/>
      <c r="M238" s="199"/>
    </row>
    <row r="239" spans="1:13" x14ac:dyDescent="0.2">
      <c r="A239" s="129"/>
      <c r="B239" s="201"/>
      <c r="C239" s="201"/>
      <c r="D239" s="202"/>
      <c r="E239" s="201"/>
      <c r="F239" s="201"/>
      <c r="G239" s="201"/>
      <c r="H239" s="201"/>
      <c r="I239" s="201"/>
      <c r="J239" s="201"/>
      <c r="K239" s="129"/>
      <c r="L239" s="201"/>
      <c r="M239" s="199"/>
    </row>
    <row r="240" spans="1:13" x14ac:dyDescent="0.2">
      <c r="A240" s="201"/>
      <c r="B240" s="201"/>
      <c r="C240" s="201"/>
      <c r="D240" s="202"/>
      <c r="E240" s="201"/>
      <c r="F240" s="201"/>
      <c r="G240" s="201"/>
      <c r="H240" s="201"/>
      <c r="I240" s="201"/>
      <c r="J240" s="201"/>
      <c r="K240" s="201"/>
      <c r="L240" s="201"/>
      <c r="M240" s="199"/>
    </row>
    <row r="241" spans="1:13" x14ac:dyDescent="0.2">
      <c r="A241" s="129"/>
      <c r="B241" s="201"/>
      <c r="C241" s="201"/>
      <c r="D241" s="202"/>
      <c r="E241" s="201"/>
      <c r="F241" s="201"/>
      <c r="G241" s="201"/>
      <c r="H241" s="201"/>
      <c r="I241" s="201"/>
      <c r="J241" s="201"/>
      <c r="K241" s="129"/>
      <c r="L241" s="201"/>
      <c r="M241" s="199"/>
    </row>
    <row r="242" spans="1:13" x14ac:dyDescent="0.2">
      <c r="A242" s="129"/>
      <c r="B242" s="201"/>
      <c r="C242" s="201"/>
      <c r="D242" s="202"/>
      <c r="E242" s="201"/>
      <c r="F242" s="201"/>
      <c r="G242" s="201"/>
      <c r="H242" s="201"/>
      <c r="I242" s="201"/>
      <c r="J242" s="201"/>
      <c r="K242" s="129"/>
      <c r="L242" s="201"/>
      <c r="M242" s="199"/>
    </row>
    <row r="243" spans="1:13" x14ac:dyDescent="0.2">
      <c r="A243" s="201"/>
      <c r="B243" s="201"/>
      <c r="C243" s="201"/>
      <c r="D243" s="202"/>
      <c r="E243" s="201"/>
      <c r="F243" s="201"/>
      <c r="G243" s="201"/>
      <c r="H243" s="201"/>
      <c r="I243" s="201"/>
      <c r="J243" s="201"/>
      <c r="K243" s="201"/>
      <c r="L243" s="201"/>
      <c r="M243" s="199"/>
    </row>
    <row r="244" spans="1:13" x14ac:dyDescent="0.2">
      <c r="A244" s="129"/>
      <c r="B244" s="201"/>
      <c r="C244" s="201"/>
      <c r="D244" s="202"/>
      <c r="E244" s="201"/>
      <c r="F244" s="201"/>
      <c r="G244" s="201"/>
      <c r="H244" s="201"/>
      <c r="I244" s="201"/>
      <c r="J244" s="201"/>
      <c r="K244" s="129"/>
      <c r="L244" s="201"/>
      <c r="M244" s="199"/>
    </row>
    <row r="245" spans="1:13" x14ac:dyDescent="0.2">
      <c r="A245" s="129"/>
      <c r="B245" s="201"/>
      <c r="C245" s="201"/>
      <c r="D245" s="202"/>
      <c r="E245" s="201"/>
      <c r="F245" s="201"/>
      <c r="G245" s="201"/>
      <c r="H245" s="201"/>
      <c r="I245" s="201"/>
      <c r="J245" s="201"/>
      <c r="K245" s="129"/>
      <c r="L245" s="201"/>
      <c r="M245" s="199"/>
    </row>
    <row r="246" spans="1:13" x14ac:dyDescent="0.2">
      <c r="A246" s="201"/>
      <c r="B246" s="201"/>
      <c r="C246" s="201"/>
      <c r="D246" s="202"/>
      <c r="E246" s="201"/>
      <c r="F246" s="201"/>
      <c r="G246" s="201"/>
      <c r="H246" s="201"/>
      <c r="I246" s="201"/>
      <c r="J246" s="201"/>
      <c r="K246" s="201"/>
      <c r="L246" s="201"/>
      <c r="M246" s="199"/>
    </row>
    <row r="247" spans="1:13" x14ac:dyDescent="0.2">
      <c r="A247" s="129"/>
      <c r="B247" s="201"/>
      <c r="C247" s="201"/>
      <c r="D247" s="202"/>
      <c r="E247" s="201"/>
      <c r="F247" s="201"/>
      <c r="G247" s="201"/>
      <c r="H247" s="201"/>
      <c r="I247" s="201"/>
      <c r="J247" s="201"/>
      <c r="K247" s="129"/>
      <c r="L247" s="201"/>
      <c r="M247" s="199"/>
    </row>
    <row r="248" spans="1:13" x14ac:dyDescent="0.2">
      <c r="A248" s="129"/>
      <c r="B248" s="201"/>
      <c r="C248" s="201"/>
      <c r="D248" s="202"/>
      <c r="E248" s="201"/>
      <c r="F248" s="201"/>
      <c r="G248" s="201"/>
      <c r="H248" s="201"/>
      <c r="I248" s="201"/>
      <c r="J248" s="201"/>
      <c r="K248" s="129"/>
      <c r="L248" s="201"/>
      <c r="M248" s="199"/>
    </row>
    <row r="249" spans="1:13" x14ac:dyDescent="0.2">
      <c r="A249" s="129"/>
      <c r="B249" s="201"/>
      <c r="C249" s="201"/>
      <c r="D249" s="202"/>
      <c r="E249" s="201"/>
      <c r="F249" s="201"/>
      <c r="G249" s="201"/>
      <c r="H249" s="201"/>
      <c r="I249" s="201"/>
      <c r="J249" s="201"/>
      <c r="K249" s="201"/>
      <c r="L249" s="201"/>
      <c r="M249" s="199"/>
    </row>
    <row r="250" spans="1:13" x14ac:dyDescent="0.2">
      <c r="A250" s="129"/>
      <c r="B250" s="201"/>
      <c r="C250" s="201"/>
      <c r="D250" s="202"/>
      <c r="E250" s="201"/>
      <c r="F250" s="201"/>
      <c r="G250" s="201"/>
      <c r="H250" s="201"/>
      <c r="I250" s="201"/>
      <c r="J250" s="201"/>
      <c r="K250" s="129"/>
      <c r="L250" s="201"/>
      <c r="M250" s="199"/>
    </row>
    <row r="251" spans="1:13" x14ac:dyDescent="0.2">
      <c r="A251" s="129"/>
      <c r="B251" s="201"/>
      <c r="C251" s="201"/>
      <c r="D251" s="202"/>
      <c r="E251" s="201"/>
      <c r="F251" s="201"/>
      <c r="G251" s="201"/>
      <c r="H251" s="201"/>
      <c r="I251" s="201"/>
      <c r="J251" s="201"/>
      <c r="K251" s="129"/>
      <c r="L251" s="201"/>
      <c r="M251" s="199"/>
    </row>
    <row r="252" spans="1:13" x14ac:dyDescent="0.2">
      <c r="A252" s="129"/>
      <c r="B252" s="201"/>
      <c r="C252" s="201"/>
      <c r="D252" s="202"/>
      <c r="E252" s="201"/>
      <c r="F252" s="201"/>
      <c r="G252" s="201"/>
      <c r="H252" s="201"/>
      <c r="I252" s="201"/>
      <c r="J252" s="201"/>
      <c r="K252" s="201"/>
      <c r="L252" s="201"/>
      <c r="M252" s="199"/>
    </row>
    <row r="253" spans="1:13" x14ac:dyDescent="0.2">
      <c r="A253" s="129"/>
      <c r="B253" s="201"/>
      <c r="C253" s="201"/>
      <c r="D253" s="202"/>
      <c r="E253" s="201"/>
      <c r="F253" s="201"/>
      <c r="G253" s="201"/>
      <c r="H253" s="201"/>
      <c r="I253" s="201"/>
      <c r="J253" s="201"/>
      <c r="K253" s="129"/>
      <c r="L253" s="201"/>
      <c r="M253" s="199"/>
    </row>
    <row r="254" spans="1:13" x14ac:dyDescent="0.2">
      <c r="A254" s="129"/>
      <c r="B254" s="201"/>
      <c r="C254" s="201"/>
      <c r="D254" s="202"/>
      <c r="E254" s="201"/>
      <c r="F254" s="201"/>
      <c r="G254" s="201"/>
      <c r="H254" s="201"/>
      <c r="I254" s="201"/>
      <c r="J254" s="201"/>
      <c r="K254" s="129"/>
      <c r="L254" s="201"/>
      <c r="M254" s="199"/>
    </row>
    <row r="255" spans="1:13" x14ac:dyDescent="0.2">
      <c r="A255" s="129"/>
      <c r="B255" s="201"/>
      <c r="C255" s="201"/>
      <c r="D255" s="202"/>
      <c r="E255" s="201"/>
      <c r="F255" s="201"/>
      <c r="G255" s="201"/>
      <c r="H255" s="201"/>
      <c r="I255" s="201"/>
      <c r="J255" s="201"/>
      <c r="K255" s="201"/>
      <c r="L255" s="201"/>
      <c r="M255" s="199"/>
    </row>
    <row r="256" spans="1:13" x14ac:dyDescent="0.2">
      <c r="A256" s="129"/>
      <c r="B256" s="201"/>
      <c r="C256" s="201"/>
      <c r="D256" s="202"/>
      <c r="E256" s="201"/>
      <c r="F256" s="201"/>
      <c r="G256" s="201"/>
      <c r="H256" s="201"/>
      <c r="I256" s="201"/>
      <c r="J256" s="201"/>
      <c r="K256" s="129"/>
      <c r="L256" s="201"/>
      <c r="M256" s="199"/>
    </row>
    <row r="257" spans="1:13" x14ac:dyDescent="0.2">
      <c r="A257" s="129"/>
      <c r="B257" s="201"/>
      <c r="C257" s="201"/>
      <c r="D257" s="202"/>
      <c r="E257" s="201"/>
      <c r="F257" s="201"/>
      <c r="G257" s="201"/>
      <c r="H257" s="201"/>
      <c r="I257" s="201"/>
      <c r="J257" s="201"/>
      <c r="K257" s="129"/>
      <c r="L257" s="201"/>
      <c r="M257" s="199"/>
    </row>
    <row r="258" spans="1:13" x14ac:dyDescent="0.2">
      <c r="A258" s="129"/>
      <c r="B258" s="201"/>
      <c r="C258" s="201"/>
      <c r="D258" s="202"/>
      <c r="E258" s="201"/>
      <c r="F258" s="201"/>
      <c r="G258" s="201"/>
      <c r="H258" s="201"/>
      <c r="I258" s="201"/>
      <c r="J258" s="201"/>
      <c r="K258" s="201"/>
      <c r="L258" s="201"/>
      <c r="M258" s="199"/>
    </row>
    <row r="259" spans="1:13" x14ac:dyDescent="0.2">
      <c r="A259" s="129"/>
      <c r="B259" s="201"/>
      <c r="C259" s="201"/>
      <c r="D259" s="202"/>
      <c r="E259" s="201"/>
      <c r="F259" s="201"/>
      <c r="G259" s="201"/>
      <c r="H259" s="201"/>
      <c r="I259" s="201"/>
      <c r="J259" s="201"/>
      <c r="K259" s="129"/>
      <c r="L259" s="201"/>
      <c r="M259" s="199"/>
    </row>
    <row r="260" spans="1:13" x14ac:dyDescent="0.2">
      <c r="A260" s="129"/>
      <c r="B260" s="201"/>
      <c r="C260" s="201"/>
      <c r="D260" s="202"/>
      <c r="E260" s="201"/>
      <c r="F260" s="201"/>
      <c r="G260" s="201"/>
      <c r="H260" s="201"/>
      <c r="I260" s="201"/>
      <c r="J260" s="201"/>
      <c r="K260" s="129"/>
      <c r="L260" s="201"/>
      <c r="M260" s="199"/>
    </row>
    <row r="261" spans="1:13" x14ac:dyDescent="0.2">
      <c r="A261" s="129"/>
      <c r="B261" s="201"/>
      <c r="C261" s="201"/>
      <c r="D261" s="202"/>
      <c r="E261" s="201"/>
      <c r="F261" s="201"/>
      <c r="G261" s="201"/>
      <c r="H261" s="201"/>
      <c r="I261" s="201"/>
      <c r="J261" s="201"/>
      <c r="K261" s="201"/>
      <c r="L261" s="201"/>
      <c r="M261" s="199"/>
    </row>
    <row r="262" spans="1:13" x14ac:dyDescent="0.2">
      <c r="A262" s="129"/>
      <c r="B262" s="201"/>
      <c r="C262" s="201"/>
      <c r="D262" s="202"/>
      <c r="E262" s="201"/>
      <c r="F262" s="201"/>
      <c r="G262" s="201"/>
      <c r="H262" s="201"/>
      <c r="I262" s="201"/>
      <c r="J262" s="201"/>
      <c r="K262" s="129"/>
      <c r="L262" s="201"/>
      <c r="M262" s="199"/>
    </row>
    <row r="263" spans="1:13" x14ac:dyDescent="0.2">
      <c r="A263" s="129"/>
      <c r="B263" s="201"/>
      <c r="C263" s="201"/>
      <c r="D263" s="202"/>
      <c r="E263" s="201"/>
      <c r="F263" s="201"/>
      <c r="G263" s="201"/>
      <c r="H263" s="201"/>
      <c r="I263" s="201"/>
      <c r="J263" s="201"/>
      <c r="K263" s="129"/>
      <c r="L263" s="201"/>
      <c r="M263" s="199"/>
    </row>
    <row r="264" spans="1:13" x14ac:dyDescent="0.2">
      <c r="A264" s="129"/>
      <c r="B264" s="201"/>
      <c r="C264" s="201"/>
      <c r="D264" s="202"/>
      <c r="E264" s="201"/>
      <c r="F264" s="201"/>
      <c r="G264" s="201"/>
      <c r="H264" s="201"/>
      <c r="I264" s="201"/>
      <c r="J264" s="201"/>
      <c r="K264" s="201"/>
      <c r="L264" s="201"/>
      <c r="M264" s="199"/>
    </row>
    <row r="265" spans="1:13" x14ac:dyDescent="0.2">
      <c r="A265" s="129"/>
      <c r="B265" s="201"/>
      <c r="C265" s="201"/>
      <c r="D265" s="202"/>
      <c r="E265" s="201"/>
      <c r="F265" s="201"/>
      <c r="G265" s="201"/>
      <c r="H265" s="201"/>
      <c r="I265" s="201"/>
      <c r="J265" s="201"/>
      <c r="K265" s="129"/>
      <c r="L265" s="201"/>
      <c r="M265" s="199"/>
    </row>
    <row r="266" spans="1:13" x14ac:dyDescent="0.2">
      <c r="A266" s="129"/>
      <c r="B266" s="201"/>
      <c r="C266" s="201"/>
      <c r="D266" s="202"/>
      <c r="E266" s="201"/>
      <c r="F266" s="201"/>
      <c r="G266" s="201"/>
      <c r="H266" s="201"/>
      <c r="I266" s="201"/>
      <c r="J266" s="201"/>
      <c r="K266" s="129"/>
      <c r="L266" s="201"/>
      <c r="M266" s="199"/>
    </row>
    <row r="267" spans="1:13" x14ac:dyDescent="0.2">
      <c r="A267" s="201"/>
      <c r="B267" s="201"/>
      <c r="C267" s="201"/>
      <c r="D267" s="202"/>
      <c r="E267" s="201"/>
      <c r="F267" s="201"/>
      <c r="G267" s="201"/>
      <c r="H267" s="201"/>
      <c r="I267" s="201"/>
      <c r="J267" s="201"/>
      <c r="K267" s="201"/>
      <c r="L267" s="201"/>
      <c r="M267" s="199"/>
    </row>
    <row r="268" spans="1:13" x14ac:dyDescent="0.2">
      <c r="A268" s="129"/>
      <c r="B268" s="201"/>
      <c r="C268" s="201"/>
      <c r="D268" s="202"/>
      <c r="E268" s="201"/>
      <c r="F268" s="201"/>
      <c r="G268" s="201"/>
      <c r="H268" s="201"/>
      <c r="I268" s="201"/>
      <c r="J268" s="201"/>
      <c r="K268" s="129"/>
      <c r="L268" s="201"/>
      <c r="M268" s="199"/>
    </row>
    <row r="269" spans="1:13" x14ac:dyDescent="0.2">
      <c r="A269" s="129"/>
      <c r="B269" s="201"/>
      <c r="C269" s="201"/>
      <c r="D269" s="202"/>
      <c r="E269" s="201"/>
      <c r="F269" s="201"/>
      <c r="G269" s="201"/>
      <c r="H269" s="201"/>
      <c r="I269" s="201"/>
      <c r="J269" s="201"/>
      <c r="K269" s="129"/>
      <c r="L269" s="201"/>
      <c r="M269" s="199"/>
    </row>
    <row r="270" spans="1:13" x14ac:dyDescent="0.2">
      <c r="A270" s="201"/>
      <c r="B270" s="201"/>
      <c r="C270" s="201"/>
      <c r="D270" s="202"/>
      <c r="E270" s="201"/>
      <c r="F270" s="201"/>
      <c r="G270" s="201"/>
      <c r="H270" s="201"/>
      <c r="I270" s="201"/>
      <c r="J270" s="201"/>
      <c r="K270" s="201"/>
      <c r="L270" s="201"/>
      <c r="M270" s="199"/>
    </row>
    <row r="271" spans="1:13" x14ac:dyDescent="0.2">
      <c r="A271" s="129"/>
      <c r="B271" s="201"/>
      <c r="C271" s="201"/>
      <c r="D271" s="202"/>
      <c r="E271" s="201"/>
      <c r="F271" s="201"/>
      <c r="G271" s="201"/>
      <c r="H271" s="201"/>
      <c r="I271" s="201"/>
      <c r="J271" s="201"/>
      <c r="K271" s="129"/>
      <c r="L271" s="201"/>
      <c r="M271" s="199"/>
    </row>
    <row r="272" spans="1:13" x14ac:dyDescent="0.2">
      <c r="A272" s="129"/>
      <c r="B272" s="201"/>
      <c r="C272" s="201"/>
      <c r="D272" s="202"/>
      <c r="E272" s="201"/>
      <c r="F272" s="201"/>
      <c r="G272" s="201"/>
      <c r="H272" s="201"/>
      <c r="I272" s="201"/>
      <c r="J272" s="201"/>
      <c r="K272" s="129"/>
      <c r="L272" s="201"/>
      <c r="M272" s="199"/>
    </row>
    <row r="273" spans="1:13" x14ac:dyDescent="0.2">
      <c r="A273" s="201"/>
      <c r="B273" s="201"/>
      <c r="C273" s="201"/>
      <c r="D273" s="202"/>
      <c r="E273" s="201"/>
      <c r="F273" s="201"/>
      <c r="G273" s="201"/>
      <c r="H273" s="201"/>
      <c r="I273" s="201"/>
      <c r="J273" s="201"/>
      <c r="K273" s="201"/>
      <c r="L273" s="201"/>
      <c r="M273" s="199"/>
    </row>
    <row r="274" spans="1:13" x14ac:dyDescent="0.2">
      <c r="A274" s="129"/>
      <c r="B274" s="201"/>
      <c r="C274" s="201"/>
      <c r="D274" s="202"/>
      <c r="E274" s="201"/>
      <c r="F274" s="201"/>
      <c r="G274" s="201"/>
      <c r="H274" s="201"/>
      <c r="I274" s="201"/>
      <c r="J274" s="201"/>
      <c r="K274" s="129"/>
      <c r="L274" s="201"/>
      <c r="M274" s="199"/>
    </row>
    <row r="275" spans="1:13" x14ac:dyDescent="0.2">
      <c r="A275" s="129"/>
      <c r="B275" s="201"/>
      <c r="C275" s="201"/>
      <c r="D275" s="202"/>
      <c r="E275" s="201"/>
      <c r="F275" s="201"/>
      <c r="G275" s="201"/>
      <c r="H275" s="201"/>
      <c r="I275" s="201"/>
      <c r="J275" s="201"/>
      <c r="K275" s="129"/>
      <c r="L275" s="201"/>
      <c r="M275" s="199"/>
    </row>
    <row r="276" spans="1:13" x14ac:dyDescent="0.2">
      <c r="A276" s="201"/>
      <c r="B276" s="201"/>
      <c r="C276" s="201"/>
      <c r="D276" s="202"/>
      <c r="E276" s="201"/>
      <c r="F276" s="201"/>
      <c r="G276" s="201"/>
      <c r="H276" s="201"/>
      <c r="I276" s="201"/>
      <c r="J276" s="201"/>
      <c r="K276" s="201"/>
      <c r="L276" s="201"/>
      <c r="M276" s="199"/>
    </row>
    <row r="277" spans="1:13" x14ac:dyDescent="0.2">
      <c r="A277" s="129"/>
      <c r="B277" s="201"/>
      <c r="C277" s="201"/>
      <c r="D277" s="202"/>
      <c r="E277" s="201"/>
      <c r="F277" s="201"/>
      <c r="G277" s="201"/>
      <c r="H277" s="201"/>
      <c r="I277" s="201"/>
      <c r="J277" s="201"/>
      <c r="K277" s="129"/>
      <c r="L277" s="201"/>
      <c r="M277" s="199"/>
    </row>
    <row r="278" spans="1:13" x14ac:dyDescent="0.2">
      <c r="A278" s="129"/>
      <c r="B278" s="201"/>
      <c r="C278" s="201"/>
      <c r="D278" s="202"/>
      <c r="E278" s="201"/>
      <c r="F278" s="201"/>
      <c r="G278" s="201"/>
      <c r="H278" s="201"/>
      <c r="I278" s="201"/>
      <c r="J278" s="201"/>
      <c r="K278" s="129"/>
      <c r="L278" s="201"/>
      <c r="M278" s="199"/>
    </row>
    <row r="279" spans="1:13" x14ac:dyDescent="0.2">
      <c r="A279" s="201"/>
      <c r="B279" s="201"/>
      <c r="C279" s="201"/>
      <c r="D279" s="202"/>
      <c r="E279" s="201"/>
      <c r="F279" s="201"/>
      <c r="G279" s="201"/>
      <c r="H279" s="201"/>
      <c r="I279" s="201"/>
      <c r="J279" s="201"/>
      <c r="K279" s="201"/>
      <c r="L279" s="201"/>
      <c r="M279" s="199"/>
    </row>
    <row r="280" spans="1:13" x14ac:dyDescent="0.2">
      <c r="A280" s="129"/>
      <c r="B280" s="201"/>
      <c r="C280" s="201"/>
      <c r="D280" s="202"/>
      <c r="E280" s="201"/>
      <c r="F280" s="201"/>
      <c r="G280" s="201"/>
      <c r="H280" s="201"/>
      <c r="I280" s="201"/>
      <c r="J280" s="201"/>
      <c r="K280" s="129"/>
      <c r="L280" s="201"/>
      <c r="M280" s="199"/>
    </row>
    <row r="281" spans="1:13" x14ac:dyDescent="0.2">
      <c r="A281" s="129"/>
      <c r="B281" s="201"/>
      <c r="C281" s="201"/>
      <c r="D281" s="202"/>
      <c r="E281" s="201"/>
      <c r="F281" s="201"/>
      <c r="G281" s="201"/>
      <c r="H281" s="201"/>
      <c r="I281" s="201"/>
      <c r="J281" s="201"/>
      <c r="K281" s="129"/>
      <c r="L281" s="201"/>
      <c r="M281" s="199"/>
    </row>
    <row r="282" spans="1:13" x14ac:dyDescent="0.2">
      <c r="A282" s="201"/>
      <c r="B282" s="201"/>
      <c r="C282" s="201"/>
      <c r="D282" s="202"/>
      <c r="E282" s="201"/>
      <c r="F282" s="201"/>
      <c r="G282" s="201"/>
      <c r="H282" s="201"/>
      <c r="I282" s="201"/>
      <c r="J282" s="201"/>
      <c r="K282" s="201"/>
      <c r="L282" s="201"/>
      <c r="M282" s="199"/>
    </row>
    <row r="283" spans="1:13" x14ac:dyDescent="0.2">
      <c r="A283" s="129"/>
      <c r="B283" s="201"/>
      <c r="C283" s="201"/>
      <c r="D283" s="202"/>
      <c r="E283" s="201"/>
      <c r="F283" s="201"/>
      <c r="G283" s="201"/>
      <c r="H283" s="201"/>
      <c r="I283" s="201"/>
      <c r="J283" s="201"/>
      <c r="K283" s="129"/>
      <c r="L283" s="201"/>
      <c r="M283" s="199"/>
    </row>
    <row r="284" spans="1:13" x14ac:dyDescent="0.2">
      <c r="A284" s="129"/>
      <c r="B284" s="201"/>
      <c r="C284" s="201"/>
      <c r="D284" s="202"/>
      <c r="E284" s="201"/>
      <c r="F284" s="201"/>
      <c r="G284" s="201"/>
      <c r="H284" s="201"/>
      <c r="I284" s="201"/>
      <c r="J284" s="201"/>
      <c r="K284" s="129"/>
      <c r="L284" s="201"/>
      <c r="M284" s="199"/>
    </row>
    <row r="285" spans="1:13" x14ac:dyDescent="0.2">
      <c r="A285" s="201"/>
      <c r="B285" s="201"/>
      <c r="C285" s="201"/>
      <c r="D285" s="202"/>
      <c r="E285" s="201"/>
      <c r="F285" s="201"/>
      <c r="G285" s="201"/>
      <c r="H285" s="201"/>
      <c r="I285" s="201"/>
      <c r="J285" s="201"/>
      <c r="K285" s="201"/>
      <c r="L285" s="201"/>
      <c r="M285" s="199"/>
    </row>
    <row r="286" spans="1:13" x14ac:dyDescent="0.2">
      <c r="A286" s="129"/>
      <c r="B286" s="201"/>
      <c r="C286" s="201"/>
      <c r="D286" s="202"/>
      <c r="E286" s="201"/>
      <c r="F286" s="201"/>
      <c r="G286" s="201"/>
      <c r="H286" s="201"/>
      <c r="I286" s="201"/>
      <c r="J286" s="201"/>
      <c r="K286" s="129"/>
      <c r="L286" s="201"/>
      <c r="M286" s="199"/>
    </row>
    <row r="287" spans="1:13" x14ac:dyDescent="0.2">
      <c r="A287" s="129"/>
      <c r="B287" s="201"/>
      <c r="C287" s="201"/>
      <c r="D287" s="202"/>
      <c r="E287" s="201"/>
      <c r="F287" s="201"/>
      <c r="G287" s="201"/>
      <c r="H287" s="201"/>
      <c r="I287" s="201"/>
      <c r="J287" s="201"/>
      <c r="K287" s="129"/>
      <c r="L287" s="201"/>
      <c r="M287" s="199"/>
    </row>
    <row r="288" spans="1:13" x14ac:dyDescent="0.2">
      <c r="A288" s="201"/>
      <c r="B288" s="201"/>
      <c r="C288" s="201"/>
      <c r="D288" s="202"/>
      <c r="E288" s="201"/>
      <c r="F288" s="201"/>
      <c r="G288" s="201"/>
      <c r="H288" s="201"/>
      <c r="I288" s="201"/>
      <c r="J288" s="201"/>
      <c r="K288" s="201"/>
      <c r="L288" s="201"/>
      <c r="M288" s="199"/>
    </row>
    <row r="289" spans="1:13" x14ac:dyDescent="0.2">
      <c r="A289" s="129"/>
      <c r="B289" s="201"/>
      <c r="C289" s="201"/>
      <c r="D289" s="202"/>
      <c r="E289" s="201"/>
      <c r="F289" s="201"/>
      <c r="G289" s="201"/>
      <c r="H289" s="201"/>
      <c r="I289" s="201"/>
      <c r="J289" s="201"/>
      <c r="K289" s="129"/>
      <c r="L289" s="201"/>
      <c r="M289" s="199"/>
    </row>
    <row r="290" spans="1:13" x14ac:dyDescent="0.2">
      <c r="A290" s="129"/>
      <c r="B290" s="201"/>
      <c r="C290" s="201"/>
      <c r="D290" s="202"/>
      <c r="E290" s="201"/>
      <c r="F290" s="201"/>
      <c r="G290" s="201"/>
      <c r="H290" s="201"/>
      <c r="I290" s="201"/>
      <c r="J290" s="201"/>
      <c r="K290" s="129"/>
      <c r="L290" s="201"/>
      <c r="M290" s="199"/>
    </row>
    <row r="291" spans="1:13" x14ac:dyDescent="0.2">
      <c r="A291" s="201"/>
      <c r="B291" s="201"/>
      <c r="C291" s="201"/>
      <c r="D291" s="202"/>
      <c r="E291" s="201"/>
      <c r="F291" s="201"/>
      <c r="G291" s="201"/>
      <c r="H291" s="201"/>
      <c r="I291" s="201"/>
      <c r="J291" s="201"/>
      <c r="K291" s="201"/>
      <c r="L291" s="201"/>
      <c r="M291" s="199"/>
    </row>
    <row r="292" spans="1:13" x14ac:dyDescent="0.2">
      <c r="A292" s="129"/>
      <c r="B292" s="201"/>
      <c r="C292" s="201"/>
      <c r="D292" s="202"/>
      <c r="E292" s="201"/>
      <c r="F292" s="201"/>
      <c r="G292" s="201"/>
      <c r="H292" s="201"/>
      <c r="I292" s="201"/>
      <c r="J292" s="201"/>
      <c r="K292" s="129"/>
      <c r="L292" s="201"/>
      <c r="M292" s="199"/>
    </row>
    <row r="293" spans="1:13" x14ac:dyDescent="0.2">
      <c r="A293" s="129"/>
      <c r="B293" s="201"/>
      <c r="C293" s="201"/>
      <c r="D293" s="202"/>
      <c r="E293" s="201"/>
      <c r="F293" s="201"/>
      <c r="G293" s="201"/>
      <c r="H293" s="201"/>
      <c r="I293" s="201"/>
      <c r="J293" s="201"/>
      <c r="K293" s="129"/>
      <c r="L293" s="201"/>
      <c r="M293" s="199"/>
    </row>
    <row r="294" spans="1:13" x14ac:dyDescent="0.2">
      <c r="A294" s="201"/>
      <c r="B294" s="201"/>
      <c r="C294" s="201"/>
      <c r="D294" s="202"/>
      <c r="E294" s="201"/>
      <c r="F294" s="201"/>
      <c r="G294" s="201"/>
      <c r="H294" s="201"/>
      <c r="I294" s="201"/>
      <c r="J294" s="201"/>
      <c r="K294" s="201"/>
      <c r="L294" s="201"/>
      <c r="M294" s="199"/>
    </row>
    <row r="295" spans="1:13" x14ac:dyDescent="0.2">
      <c r="A295" s="129"/>
      <c r="B295" s="201"/>
      <c r="C295" s="201"/>
      <c r="D295" s="202"/>
      <c r="E295" s="201"/>
      <c r="F295" s="201"/>
      <c r="G295" s="201"/>
      <c r="H295" s="201"/>
      <c r="I295" s="201"/>
      <c r="J295" s="201"/>
      <c r="K295" s="129"/>
      <c r="L295" s="201"/>
      <c r="M295" s="199"/>
    </row>
    <row r="296" spans="1:13" x14ac:dyDescent="0.2">
      <c r="A296" s="129"/>
      <c r="B296" s="201"/>
      <c r="C296" s="201"/>
      <c r="D296" s="202"/>
      <c r="E296" s="201"/>
      <c r="F296" s="201"/>
      <c r="G296" s="201"/>
      <c r="H296" s="201"/>
      <c r="I296" s="201"/>
      <c r="J296" s="201"/>
      <c r="K296" s="129"/>
      <c r="L296" s="201"/>
      <c r="M296" s="199"/>
    </row>
    <row r="297" spans="1:13" x14ac:dyDescent="0.2">
      <c r="A297" s="201"/>
      <c r="B297" s="201"/>
      <c r="C297" s="201"/>
      <c r="D297" s="202"/>
      <c r="E297" s="201"/>
      <c r="F297" s="201"/>
      <c r="G297" s="201"/>
      <c r="H297" s="201"/>
      <c r="I297" s="201"/>
      <c r="J297" s="201"/>
      <c r="K297" s="201"/>
      <c r="L297" s="201"/>
      <c r="M297" s="199"/>
    </row>
    <row r="298" spans="1:13" x14ac:dyDescent="0.2">
      <c r="A298" s="129"/>
      <c r="B298" s="201"/>
      <c r="C298" s="201"/>
      <c r="D298" s="202"/>
      <c r="E298" s="201"/>
      <c r="F298" s="201"/>
      <c r="G298" s="201"/>
      <c r="H298" s="201"/>
      <c r="I298" s="201"/>
      <c r="J298" s="201"/>
      <c r="K298" s="129"/>
      <c r="L298" s="201"/>
      <c r="M298" s="199"/>
    </row>
    <row r="299" spans="1:13" x14ac:dyDescent="0.2">
      <c r="A299" s="129"/>
      <c r="B299" s="201"/>
      <c r="C299" s="201"/>
      <c r="D299" s="202"/>
      <c r="E299" s="201"/>
      <c r="F299" s="201"/>
      <c r="G299" s="201"/>
      <c r="H299" s="201"/>
      <c r="I299" s="201"/>
      <c r="J299" s="201"/>
      <c r="K299" s="129"/>
      <c r="L299" s="201"/>
      <c r="M299" s="199"/>
    </row>
    <row r="300" spans="1:13" x14ac:dyDescent="0.2">
      <c r="A300" s="201"/>
      <c r="B300" s="201"/>
      <c r="C300" s="201"/>
      <c r="D300" s="202"/>
      <c r="E300" s="201"/>
      <c r="F300" s="201"/>
      <c r="G300" s="201"/>
      <c r="H300" s="201"/>
      <c r="I300" s="201"/>
      <c r="J300" s="201"/>
      <c r="K300" s="201"/>
      <c r="L300" s="201"/>
      <c r="M300" s="199"/>
    </row>
    <row r="301" spans="1:13" x14ac:dyDescent="0.2">
      <c r="A301" s="129"/>
      <c r="B301" s="201"/>
      <c r="C301" s="201"/>
      <c r="D301" s="202"/>
      <c r="E301" s="201"/>
      <c r="F301" s="201"/>
      <c r="G301" s="201"/>
      <c r="H301" s="201"/>
      <c r="I301" s="201"/>
      <c r="J301" s="201"/>
      <c r="K301" s="129"/>
      <c r="L301" s="201"/>
      <c r="M301" s="199"/>
    </row>
    <row r="302" spans="1:13" x14ac:dyDescent="0.2">
      <c r="A302" s="129"/>
      <c r="B302" s="201"/>
      <c r="C302" s="201"/>
      <c r="D302" s="202"/>
      <c r="E302" s="201"/>
      <c r="F302" s="201"/>
      <c r="G302" s="201"/>
      <c r="H302" s="201"/>
      <c r="I302" s="201"/>
      <c r="J302" s="201"/>
      <c r="K302" s="129"/>
      <c r="L302" s="201"/>
      <c r="M302" s="199"/>
    </row>
    <row r="303" spans="1:13" x14ac:dyDescent="0.2">
      <c r="A303" s="129"/>
      <c r="B303" s="201"/>
      <c r="C303" s="201"/>
      <c r="D303" s="202"/>
      <c r="E303" s="201"/>
      <c r="F303" s="201"/>
      <c r="G303" s="201"/>
      <c r="H303" s="201"/>
      <c r="I303" s="201"/>
      <c r="J303" s="201"/>
      <c r="K303" s="129"/>
      <c r="L303" s="201"/>
      <c r="M303" s="199"/>
    </row>
    <row r="304" spans="1:13" x14ac:dyDescent="0.2">
      <c r="A304" s="129"/>
      <c r="B304" s="201"/>
      <c r="C304" s="201"/>
      <c r="D304" s="202"/>
      <c r="E304" s="201"/>
      <c r="F304" s="201"/>
      <c r="G304" s="201"/>
      <c r="H304" s="201"/>
      <c r="I304" s="201"/>
      <c r="J304" s="201"/>
      <c r="K304" s="129"/>
      <c r="L304" s="201"/>
      <c r="M304" s="199"/>
    </row>
    <row r="305" spans="1:13" x14ac:dyDescent="0.2">
      <c r="A305" s="129"/>
      <c r="B305" s="201"/>
      <c r="C305" s="201"/>
      <c r="D305" s="202"/>
      <c r="E305" s="201"/>
      <c r="F305" s="201"/>
      <c r="G305" s="201"/>
      <c r="H305" s="201"/>
      <c r="I305" s="201"/>
      <c r="J305" s="201"/>
      <c r="K305" s="129"/>
      <c r="L305" s="201"/>
      <c r="M305" s="199"/>
    </row>
    <row r="306" spans="1:13" x14ac:dyDescent="0.2">
      <c r="A306" s="129"/>
      <c r="B306" s="201"/>
      <c r="C306" s="201"/>
      <c r="D306" s="202"/>
      <c r="E306" s="201"/>
      <c r="F306" s="201"/>
      <c r="G306" s="201"/>
      <c r="H306" s="201"/>
      <c r="I306" s="201"/>
      <c r="J306" s="201"/>
      <c r="K306" s="129"/>
      <c r="L306" s="201"/>
      <c r="M306" s="199"/>
    </row>
    <row r="307" spans="1:13" x14ac:dyDescent="0.2">
      <c r="A307" s="129"/>
      <c r="B307" s="201"/>
      <c r="C307" s="201"/>
      <c r="D307" s="202"/>
      <c r="E307" s="201"/>
      <c r="F307" s="201"/>
      <c r="G307" s="201"/>
      <c r="H307" s="201"/>
      <c r="I307" s="201"/>
      <c r="J307" s="201"/>
      <c r="K307" s="129"/>
      <c r="L307" s="201"/>
      <c r="M307" s="199"/>
    </row>
    <row r="308" spans="1:13" x14ac:dyDescent="0.2">
      <c r="A308" s="129"/>
      <c r="B308" s="201"/>
      <c r="C308" s="201"/>
      <c r="D308" s="202"/>
      <c r="E308" s="201"/>
      <c r="F308" s="201"/>
      <c r="G308" s="201"/>
      <c r="H308" s="201"/>
      <c r="I308" s="201"/>
      <c r="J308" s="201"/>
      <c r="K308" s="129"/>
      <c r="L308" s="201"/>
      <c r="M308" s="199"/>
    </row>
    <row r="309" spans="1:13" x14ac:dyDescent="0.2">
      <c r="A309" s="129"/>
      <c r="B309" s="201"/>
      <c r="C309" s="201"/>
      <c r="D309" s="202"/>
      <c r="E309" s="201"/>
      <c r="F309" s="201"/>
      <c r="G309" s="201"/>
      <c r="H309" s="201"/>
      <c r="I309" s="201"/>
      <c r="J309" s="201"/>
      <c r="K309" s="129"/>
      <c r="L309" s="201"/>
      <c r="M309" s="199"/>
    </row>
    <row r="310" spans="1:13" x14ac:dyDescent="0.2">
      <c r="A310" s="129"/>
      <c r="B310" s="201"/>
      <c r="C310" s="201"/>
      <c r="D310" s="202"/>
      <c r="E310" s="201"/>
      <c r="F310" s="201"/>
      <c r="G310" s="201"/>
      <c r="H310" s="201"/>
      <c r="I310" s="201"/>
      <c r="J310" s="201"/>
      <c r="K310" s="129"/>
      <c r="L310" s="201"/>
      <c r="M310" s="199"/>
    </row>
    <row r="311" spans="1:13" x14ac:dyDescent="0.2">
      <c r="A311" s="129"/>
      <c r="B311" s="201"/>
      <c r="C311" s="201"/>
      <c r="D311" s="202"/>
      <c r="E311" s="201"/>
      <c r="F311" s="201"/>
      <c r="G311" s="201"/>
      <c r="H311" s="201"/>
      <c r="I311" s="201"/>
      <c r="J311" s="201"/>
      <c r="K311" s="129"/>
      <c r="L311" s="201"/>
      <c r="M311" s="199"/>
    </row>
  </sheetData>
  <sheetProtection password="C760" sheet="1" objects="1" scenarios="1" pivotTables="0"/>
  <sortState ref="A2:M275">
    <sortCondition ref="A1"/>
  </sortState>
  <phoneticPr fontId="6" type="noConversion"/>
  <pageMargins left="0.75" right="0.75" top="1" bottom="1" header="0.5" footer="0.5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/>
  <dimension ref="A1:L5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11.5703125" bestFit="1" customWidth="1"/>
    <col min="2" max="2" width="11" bestFit="1" customWidth="1"/>
    <col min="3" max="3" width="12.7109375" bestFit="1" customWidth="1"/>
    <col min="4" max="4" width="4.5703125" bestFit="1" customWidth="1"/>
    <col min="5" max="5" width="21.140625" bestFit="1" customWidth="1"/>
    <col min="6" max="6" width="23.5703125" bestFit="1" customWidth="1"/>
    <col min="7" max="7" width="10.85546875" bestFit="1" customWidth="1"/>
    <col min="8" max="8" width="7.140625" bestFit="1" customWidth="1"/>
    <col min="9" max="9" width="4.5703125" bestFit="1" customWidth="1"/>
    <col min="10" max="10" width="14.7109375" bestFit="1" customWidth="1"/>
    <col min="11" max="11" width="5.140625" bestFit="1" customWidth="1"/>
    <col min="12" max="12" width="10" bestFit="1" customWidth="1"/>
  </cols>
  <sheetData>
    <row r="1" spans="1:12" x14ac:dyDescent="0.2">
      <c r="A1" s="198" t="s">
        <v>127</v>
      </c>
      <c r="B1" s="198" t="s">
        <v>128</v>
      </c>
      <c r="C1" s="198" t="s">
        <v>129</v>
      </c>
      <c r="D1" s="198" t="s">
        <v>130</v>
      </c>
      <c r="E1" s="198" t="s">
        <v>131</v>
      </c>
      <c r="F1" s="198" t="s">
        <v>132</v>
      </c>
      <c r="G1" s="198" t="s">
        <v>232</v>
      </c>
      <c r="H1" s="198" t="s">
        <v>233</v>
      </c>
      <c r="I1" s="198" t="s">
        <v>234</v>
      </c>
      <c r="J1" s="198" t="s">
        <v>235</v>
      </c>
      <c r="K1" s="198" t="s">
        <v>237</v>
      </c>
      <c r="L1" s="198" t="s">
        <v>238</v>
      </c>
    </row>
    <row r="2" spans="1:12" s="198" customFormat="1" ht="10.5" x14ac:dyDescent="0.15">
      <c r="A2" s="198" t="s">
        <v>1861</v>
      </c>
      <c r="B2" s="198" t="s">
        <v>1862</v>
      </c>
      <c r="C2" s="198" t="s">
        <v>1863</v>
      </c>
      <c r="D2" s="198">
        <v>4901</v>
      </c>
      <c r="E2" s="198" t="s">
        <v>1864</v>
      </c>
      <c r="F2" s="198" t="s">
        <v>1865</v>
      </c>
      <c r="H2" s="198" t="s">
        <v>1866</v>
      </c>
      <c r="I2" s="198" t="s">
        <v>161</v>
      </c>
      <c r="K2" s="198" t="s">
        <v>43</v>
      </c>
      <c r="L2" s="199">
        <v>519200</v>
      </c>
    </row>
    <row r="3" spans="1:12" s="198" customFormat="1" ht="10.5" x14ac:dyDescent="0.15">
      <c r="A3" s="198" t="s">
        <v>1867</v>
      </c>
      <c r="B3" s="198" t="s">
        <v>1862</v>
      </c>
      <c r="C3" s="198" t="s">
        <v>1863</v>
      </c>
      <c r="D3" s="198">
        <v>4901</v>
      </c>
      <c r="E3" s="198" t="s">
        <v>1864</v>
      </c>
      <c r="F3" s="198" t="s">
        <v>1865</v>
      </c>
      <c r="H3" s="198" t="s">
        <v>1866</v>
      </c>
      <c r="I3" s="198" t="s">
        <v>161</v>
      </c>
      <c r="K3" s="198" t="s">
        <v>41</v>
      </c>
      <c r="L3" s="199">
        <v>259600</v>
      </c>
    </row>
    <row r="4" spans="1:12" s="198" customFormat="1" ht="10.5" x14ac:dyDescent="0.15">
      <c r="A4" s="198" t="s">
        <v>1868</v>
      </c>
      <c r="B4" s="198" t="s">
        <v>1869</v>
      </c>
      <c r="C4" s="198" t="s">
        <v>1863</v>
      </c>
      <c r="D4" s="198">
        <v>4902</v>
      </c>
      <c r="E4" s="198" t="s">
        <v>1870</v>
      </c>
      <c r="F4" s="198" t="s">
        <v>1865</v>
      </c>
      <c r="H4" s="198" t="s">
        <v>1866</v>
      </c>
      <c r="I4" s="198" t="s">
        <v>161</v>
      </c>
      <c r="K4" s="198" t="s">
        <v>43</v>
      </c>
      <c r="L4" s="199">
        <v>2596000</v>
      </c>
    </row>
    <row r="5" spans="1:12" s="198" customFormat="1" ht="10.5" x14ac:dyDescent="0.15">
      <c r="A5" s="198" t="s">
        <v>1871</v>
      </c>
      <c r="B5" s="198" t="s">
        <v>1869</v>
      </c>
      <c r="C5" s="198" t="s">
        <v>1863</v>
      </c>
      <c r="D5" s="198">
        <v>4902</v>
      </c>
      <c r="E5" s="198" t="s">
        <v>1870</v>
      </c>
      <c r="F5" s="198" t="s">
        <v>1865</v>
      </c>
      <c r="H5" s="198" t="s">
        <v>1866</v>
      </c>
      <c r="I5" s="198" t="s">
        <v>161</v>
      </c>
      <c r="K5" s="198" t="s">
        <v>41</v>
      </c>
      <c r="L5" s="199">
        <v>1298000</v>
      </c>
    </row>
  </sheetData>
  <sheetProtection password="C760" sheet="1" objects="1" scenarios="1" pivotTables="0"/>
  <pageMargins left="0.75" right="0.75" top="1" bottom="1" header="0.5" footer="0.5"/>
  <headerFooter alignWithMargins="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/>
  <dimension ref="A1:M73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13.7109375" customWidth="1"/>
    <col min="2" max="2" width="13.28515625" customWidth="1"/>
    <col min="3" max="3" width="18.42578125" customWidth="1"/>
    <col min="4" max="4" width="6.28515625" customWidth="1"/>
    <col min="5" max="5" width="48" bestFit="1" customWidth="1"/>
    <col min="6" max="6" width="16.85546875" customWidth="1"/>
    <col min="7" max="7" width="14" customWidth="1"/>
    <col min="9" max="9" width="16.140625" customWidth="1"/>
    <col min="10" max="10" width="15.85546875" customWidth="1"/>
    <col min="11" max="11" width="11.28515625" customWidth="1"/>
    <col min="12" max="12" width="10.42578125" customWidth="1"/>
    <col min="13" max="13" width="7.28515625" customWidth="1"/>
  </cols>
  <sheetData>
    <row r="1" spans="1:13" x14ac:dyDescent="0.2">
      <c r="A1" s="203" t="s">
        <v>127</v>
      </c>
      <c r="B1" s="203" t="s">
        <v>128</v>
      </c>
      <c r="C1" s="203" t="s">
        <v>129</v>
      </c>
      <c r="D1" s="203" t="s">
        <v>130</v>
      </c>
      <c r="E1" s="203" t="s">
        <v>131</v>
      </c>
      <c r="F1" s="203" t="s">
        <v>132</v>
      </c>
      <c r="G1" s="203" t="s">
        <v>232</v>
      </c>
      <c r="H1" s="203" t="s">
        <v>233</v>
      </c>
      <c r="I1" s="203" t="s">
        <v>234</v>
      </c>
      <c r="J1" s="203" t="s">
        <v>235</v>
      </c>
      <c r="K1" s="203" t="s">
        <v>236</v>
      </c>
      <c r="L1" s="203" t="s">
        <v>237</v>
      </c>
      <c r="M1" s="203" t="s">
        <v>238</v>
      </c>
    </row>
    <row r="2" spans="1:13" x14ac:dyDescent="0.2">
      <c r="A2" s="204" t="s">
        <v>2218</v>
      </c>
      <c r="B2" s="204" t="s">
        <v>2219</v>
      </c>
      <c r="C2" s="204" t="s">
        <v>143</v>
      </c>
      <c r="D2" s="205">
        <v>8066</v>
      </c>
      <c r="E2" s="204" t="s">
        <v>2220</v>
      </c>
      <c r="F2" s="204" t="s">
        <v>161</v>
      </c>
      <c r="G2" s="204" t="s">
        <v>161</v>
      </c>
      <c r="H2" s="204" t="s">
        <v>70</v>
      </c>
      <c r="I2" s="204" t="s">
        <v>71</v>
      </c>
      <c r="J2" s="204" t="s">
        <v>161</v>
      </c>
      <c r="K2" s="204" t="s">
        <v>161</v>
      </c>
      <c r="L2" s="204" t="s">
        <v>161</v>
      </c>
      <c r="M2" s="206">
        <v>499.99</v>
      </c>
    </row>
    <row r="3" spans="1:13" x14ac:dyDescent="0.2">
      <c r="A3" s="204" t="s">
        <v>2221</v>
      </c>
      <c r="B3" s="204" t="s">
        <v>2222</v>
      </c>
      <c r="C3" s="204" t="s">
        <v>143</v>
      </c>
      <c r="D3" s="205">
        <v>8067</v>
      </c>
      <c r="E3" s="204" t="s">
        <v>2223</v>
      </c>
      <c r="F3" s="204" t="s">
        <v>161</v>
      </c>
      <c r="G3" s="204" t="s">
        <v>161</v>
      </c>
      <c r="H3" s="204" t="s">
        <v>70</v>
      </c>
      <c r="I3" s="204" t="s">
        <v>71</v>
      </c>
      <c r="J3" s="204" t="s">
        <v>161</v>
      </c>
      <c r="K3" s="204" t="s">
        <v>161</v>
      </c>
      <c r="L3" s="204" t="s">
        <v>161</v>
      </c>
      <c r="M3" s="206">
        <v>999.99</v>
      </c>
    </row>
    <row r="4" spans="1:13" x14ac:dyDescent="0.2">
      <c r="A4" s="204" t="s">
        <v>2224</v>
      </c>
      <c r="B4" s="204" t="s">
        <v>2225</v>
      </c>
      <c r="C4" s="204" t="s">
        <v>143</v>
      </c>
      <c r="D4" s="205">
        <v>8069</v>
      </c>
      <c r="E4" s="204" t="s">
        <v>2226</v>
      </c>
      <c r="F4" s="204" t="s">
        <v>161</v>
      </c>
      <c r="G4" s="204" t="s">
        <v>161</v>
      </c>
      <c r="H4" s="204" t="s">
        <v>70</v>
      </c>
      <c r="I4" s="204" t="s">
        <v>71</v>
      </c>
      <c r="J4" s="204" t="s">
        <v>161</v>
      </c>
      <c r="K4" s="204" t="s">
        <v>161</v>
      </c>
      <c r="L4" s="204" t="s">
        <v>161</v>
      </c>
      <c r="M4" s="206">
        <v>1999.99</v>
      </c>
    </row>
    <row r="5" spans="1:13" x14ac:dyDescent="0.2">
      <c r="A5" s="204"/>
      <c r="B5" s="204"/>
      <c r="C5" s="204"/>
      <c r="D5" s="205"/>
      <c r="E5" s="204"/>
      <c r="F5" s="204"/>
      <c r="G5" s="204"/>
      <c r="H5" s="204"/>
      <c r="I5" s="204"/>
      <c r="J5" s="204"/>
      <c r="K5" s="204"/>
      <c r="L5" s="204"/>
      <c r="M5" s="206"/>
    </row>
    <row r="6" spans="1:13" x14ac:dyDescent="0.2">
      <c r="A6" s="204"/>
      <c r="B6" s="204"/>
      <c r="C6" s="204"/>
      <c r="D6" s="205"/>
      <c r="E6" s="204"/>
      <c r="F6" s="204"/>
      <c r="G6" s="204"/>
      <c r="H6" s="204"/>
      <c r="I6" s="204"/>
      <c r="J6" s="204"/>
      <c r="K6" s="204"/>
      <c r="L6" s="204"/>
      <c r="M6" s="206"/>
    </row>
    <row r="7" spans="1:13" x14ac:dyDescent="0.2">
      <c r="A7" s="204"/>
      <c r="B7" s="204"/>
      <c r="C7" s="204"/>
      <c r="D7" s="205"/>
      <c r="E7" s="204"/>
      <c r="F7" s="204"/>
      <c r="G7" s="204"/>
      <c r="H7" s="204"/>
      <c r="I7" s="204"/>
      <c r="J7" s="204"/>
      <c r="K7" s="204"/>
      <c r="L7" s="204"/>
      <c r="M7" s="206"/>
    </row>
    <row r="8" spans="1:13" x14ac:dyDescent="0.2">
      <c r="A8" s="204"/>
      <c r="B8" s="204"/>
      <c r="C8" s="204"/>
      <c r="D8" s="205"/>
      <c r="E8" s="204"/>
      <c r="F8" s="204"/>
      <c r="G8" s="204"/>
      <c r="H8" s="204"/>
      <c r="I8" s="204"/>
      <c r="J8" s="204"/>
      <c r="K8" s="204"/>
      <c r="L8" s="204"/>
      <c r="M8" s="206"/>
    </row>
    <row r="9" spans="1:13" x14ac:dyDescent="0.2">
      <c r="A9" s="204"/>
      <c r="B9" s="204"/>
      <c r="C9" s="204"/>
      <c r="D9" s="205"/>
      <c r="E9" s="204"/>
      <c r="F9" s="204"/>
      <c r="G9" s="204"/>
      <c r="H9" s="204"/>
      <c r="I9" s="204"/>
      <c r="J9" s="204"/>
      <c r="K9" s="204"/>
      <c r="L9" s="204"/>
      <c r="M9" s="206"/>
    </row>
    <row r="10" spans="1:13" x14ac:dyDescent="0.2">
      <c r="A10" s="204"/>
      <c r="B10" s="204"/>
      <c r="C10" s="204"/>
      <c r="D10" s="205"/>
      <c r="E10" s="204"/>
      <c r="F10" s="204"/>
      <c r="G10" s="204"/>
      <c r="H10" s="204"/>
      <c r="I10" s="204"/>
      <c r="J10" s="204"/>
      <c r="K10" s="204"/>
      <c r="L10" s="204"/>
      <c r="M10" s="206"/>
    </row>
    <row r="11" spans="1:13" x14ac:dyDescent="0.2">
      <c r="A11" s="204"/>
      <c r="B11" s="204"/>
      <c r="C11" s="204"/>
      <c r="D11" s="205"/>
      <c r="E11" s="204"/>
      <c r="F11" s="204"/>
      <c r="G11" s="204"/>
      <c r="H11" s="204"/>
      <c r="I11" s="204"/>
      <c r="J11" s="204"/>
      <c r="K11" s="204"/>
      <c r="L11" s="204"/>
      <c r="M11" s="206"/>
    </row>
    <row r="12" spans="1:13" x14ac:dyDescent="0.2">
      <c r="A12" s="204"/>
      <c r="B12" s="204"/>
      <c r="C12" s="204"/>
      <c r="D12" s="205"/>
      <c r="E12" s="204"/>
      <c r="F12" s="204"/>
      <c r="G12" s="204"/>
      <c r="H12" s="204"/>
      <c r="I12" s="204"/>
      <c r="J12" s="204"/>
      <c r="K12" s="204"/>
      <c r="L12" s="204"/>
      <c r="M12" s="206"/>
    </row>
    <row r="13" spans="1:13" x14ac:dyDescent="0.2">
      <c r="A13" s="204"/>
      <c r="B13" s="204"/>
      <c r="C13" s="204"/>
      <c r="D13" s="205"/>
      <c r="E13" s="204"/>
      <c r="F13" s="204"/>
      <c r="G13" s="204"/>
      <c r="H13" s="204"/>
      <c r="I13" s="204"/>
      <c r="J13" s="204"/>
      <c r="K13" s="204"/>
      <c r="L13" s="204"/>
      <c r="M13" s="206"/>
    </row>
    <row r="14" spans="1:13" x14ac:dyDescent="0.2">
      <c r="A14" s="204"/>
      <c r="B14" s="204"/>
      <c r="C14" s="204"/>
      <c r="D14" s="205"/>
      <c r="E14" s="204"/>
      <c r="F14" s="204"/>
      <c r="G14" s="204"/>
      <c r="H14" s="204"/>
      <c r="I14" s="204"/>
      <c r="J14" s="204"/>
      <c r="K14" s="204"/>
      <c r="L14" s="204"/>
      <c r="M14" s="206"/>
    </row>
    <row r="15" spans="1:13" x14ac:dyDescent="0.2">
      <c r="A15" s="204"/>
      <c r="B15" s="204"/>
      <c r="C15" s="204"/>
      <c r="D15" s="205"/>
      <c r="E15" s="204"/>
      <c r="F15" s="204"/>
      <c r="G15" s="204"/>
      <c r="H15" s="204"/>
      <c r="I15" s="204"/>
      <c r="J15" s="204"/>
      <c r="K15" s="204"/>
      <c r="L15" s="204"/>
      <c r="M15" s="206"/>
    </row>
    <row r="16" spans="1:13" x14ac:dyDescent="0.2">
      <c r="A16" s="204"/>
      <c r="B16" s="204"/>
      <c r="C16" s="204"/>
      <c r="D16" s="205"/>
      <c r="E16" s="204"/>
      <c r="F16" s="204"/>
      <c r="G16" s="204"/>
      <c r="H16" s="204"/>
      <c r="I16" s="204"/>
      <c r="J16" s="204"/>
      <c r="K16" s="204"/>
      <c r="L16" s="204"/>
      <c r="M16" s="206"/>
    </row>
    <row r="17" spans="1:13" x14ac:dyDescent="0.2">
      <c r="A17" s="204"/>
      <c r="B17" s="204"/>
      <c r="C17" s="204"/>
      <c r="D17" s="205"/>
      <c r="E17" s="204"/>
      <c r="F17" s="204"/>
      <c r="G17" s="204"/>
      <c r="H17" s="204"/>
      <c r="I17" s="204"/>
      <c r="J17" s="204"/>
      <c r="K17" s="204"/>
      <c r="L17" s="204"/>
      <c r="M17" s="206"/>
    </row>
    <row r="18" spans="1:13" x14ac:dyDescent="0.2">
      <c r="A18" s="204"/>
      <c r="B18" s="204"/>
      <c r="C18" s="204"/>
      <c r="D18" s="205"/>
      <c r="E18" s="204"/>
      <c r="F18" s="204"/>
      <c r="G18" s="204"/>
      <c r="H18" s="204"/>
      <c r="I18" s="204"/>
      <c r="J18" s="204"/>
      <c r="K18" s="204"/>
      <c r="L18" s="204"/>
      <c r="M18" s="206"/>
    </row>
    <row r="19" spans="1:13" x14ac:dyDescent="0.2">
      <c r="A19" s="204"/>
      <c r="B19" s="204"/>
      <c r="C19" s="204"/>
      <c r="D19" s="205"/>
      <c r="E19" s="204"/>
      <c r="F19" s="204"/>
      <c r="G19" s="204"/>
      <c r="H19" s="204"/>
      <c r="I19" s="204"/>
      <c r="J19" s="204"/>
      <c r="K19" s="204"/>
      <c r="L19" s="204"/>
      <c r="M19" s="206"/>
    </row>
    <row r="20" spans="1:13" x14ac:dyDescent="0.2">
      <c r="A20" s="204"/>
      <c r="B20" s="204"/>
      <c r="C20" s="204"/>
      <c r="D20" s="205"/>
      <c r="E20" s="204"/>
      <c r="F20" s="204"/>
      <c r="G20" s="204"/>
      <c r="H20" s="204"/>
      <c r="I20" s="204"/>
      <c r="J20" s="204"/>
      <c r="K20" s="204"/>
      <c r="L20" s="204"/>
      <c r="M20" s="206"/>
    </row>
    <row r="21" spans="1:13" x14ac:dyDescent="0.2">
      <c r="A21" s="204"/>
      <c r="B21" s="204"/>
      <c r="C21" s="204"/>
      <c r="D21" s="205"/>
      <c r="E21" s="204"/>
      <c r="F21" s="204"/>
      <c r="G21" s="204"/>
      <c r="H21" s="204"/>
      <c r="I21" s="204"/>
      <c r="J21" s="204"/>
      <c r="K21" s="204"/>
      <c r="L21" s="204"/>
      <c r="M21" s="206"/>
    </row>
    <row r="22" spans="1:13" x14ac:dyDescent="0.2">
      <c r="A22" s="204"/>
      <c r="B22" s="204"/>
      <c r="C22" s="204"/>
      <c r="D22" s="205"/>
      <c r="E22" s="204"/>
      <c r="F22" s="204"/>
      <c r="G22" s="204"/>
      <c r="H22" s="204"/>
      <c r="I22" s="204"/>
      <c r="J22" s="204"/>
      <c r="K22" s="204"/>
      <c r="L22" s="204"/>
      <c r="M22" s="206"/>
    </row>
    <row r="23" spans="1:13" x14ac:dyDescent="0.2">
      <c r="A23" s="204"/>
      <c r="B23" s="204"/>
      <c r="C23" s="204"/>
      <c r="D23" s="205"/>
      <c r="E23" s="204"/>
      <c r="F23" s="204"/>
      <c r="G23" s="204"/>
      <c r="H23" s="204"/>
      <c r="I23" s="204"/>
      <c r="J23" s="204"/>
      <c r="K23" s="204"/>
      <c r="L23" s="204"/>
      <c r="M23" s="206"/>
    </row>
    <row r="24" spans="1:13" x14ac:dyDescent="0.2">
      <c r="A24" s="204"/>
      <c r="B24" s="204"/>
      <c r="C24" s="204"/>
      <c r="D24" s="205"/>
      <c r="E24" s="204"/>
      <c r="F24" s="204"/>
      <c r="G24" s="204"/>
      <c r="H24" s="204"/>
      <c r="I24" s="204"/>
      <c r="J24" s="204"/>
      <c r="K24" s="204"/>
      <c r="L24" s="204"/>
      <c r="M24" s="206"/>
    </row>
    <row r="25" spans="1:13" x14ac:dyDescent="0.2">
      <c r="A25" s="204"/>
      <c r="B25" s="204"/>
      <c r="C25" s="204"/>
      <c r="D25" s="205"/>
      <c r="E25" s="204"/>
      <c r="F25" s="204"/>
      <c r="G25" s="204"/>
      <c r="H25" s="204"/>
      <c r="I25" s="204"/>
      <c r="J25" s="204"/>
      <c r="K25" s="204"/>
      <c r="L25" s="204"/>
      <c r="M25" s="206"/>
    </row>
    <row r="26" spans="1:13" x14ac:dyDescent="0.2">
      <c r="A26" s="204"/>
      <c r="B26" s="204"/>
      <c r="C26" s="204"/>
      <c r="D26" s="205"/>
      <c r="E26" s="204"/>
      <c r="F26" s="204"/>
      <c r="G26" s="204"/>
      <c r="H26" s="204"/>
      <c r="I26" s="204"/>
      <c r="J26" s="204"/>
      <c r="K26" s="204"/>
      <c r="L26" s="204"/>
      <c r="M26" s="206"/>
    </row>
    <row r="27" spans="1:13" x14ac:dyDescent="0.2">
      <c r="A27" s="204"/>
      <c r="B27" s="204"/>
      <c r="C27" s="204"/>
      <c r="D27" s="205"/>
      <c r="E27" s="204"/>
      <c r="F27" s="204"/>
      <c r="G27" s="204"/>
      <c r="H27" s="204"/>
      <c r="I27" s="204"/>
      <c r="J27" s="204"/>
      <c r="K27" s="204"/>
      <c r="L27" s="204"/>
      <c r="M27" s="206"/>
    </row>
    <row r="28" spans="1:13" x14ac:dyDescent="0.2">
      <c r="A28" s="204"/>
      <c r="B28" s="204"/>
      <c r="C28" s="204"/>
      <c r="D28" s="205"/>
      <c r="E28" s="204"/>
      <c r="F28" s="204"/>
      <c r="G28" s="204"/>
      <c r="H28" s="204"/>
      <c r="I28" s="204"/>
      <c r="J28" s="204"/>
      <c r="K28" s="204"/>
      <c r="L28" s="204"/>
      <c r="M28" s="206"/>
    </row>
    <row r="29" spans="1:13" x14ac:dyDescent="0.2">
      <c r="A29" s="204"/>
      <c r="B29" s="204"/>
      <c r="C29" s="204"/>
      <c r="D29" s="205"/>
      <c r="E29" s="204"/>
      <c r="F29" s="204"/>
      <c r="G29" s="204"/>
      <c r="H29" s="204"/>
      <c r="I29" s="204"/>
      <c r="J29" s="204"/>
      <c r="K29" s="204"/>
      <c r="L29" s="204"/>
      <c r="M29" s="206"/>
    </row>
    <row r="30" spans="1:13" x14ac:dyDescent="0.2">
      <c r="A30" s="204"/>
      <c r="B30" s="204"/>
      <c r="C30" s="204"/>
      <c r="D30" s="205"/>
      <c r="E30" s="204"/>
      <c r="F30" s="204"/>
      <c r="G30" s="204"/>
      <c r="H30" s="204"/>
      <c r="I30" s="204"/>
      <c r="J30" s="204"/>
      <c r="K30" s="204"/>
      <c r="L30" s="204"/>
      <c r="M30" s="206"/>
    </row>
    <row r="31" spans="1:13" x14ac:dyDescent="0.2">
      <c r="A31" s="204"/>
      <c r="B31" s="204"/>
      <c r="C31" s="204"/>
      <c r="D31" s="205"/>
      <c r="E31" s="204"/>
      <c r="F31" s="204"/>
      <c r="G31" s="204"/>
      <c r="H31" s="204"/>
      <c r="I31" s="204"/>
      <c r="J31" s="204"/>
      <c r="K31" s="204"/>
      <c r="L31" s="204"/>
      <c r="M31" s="206"/>
    </row>
    <row r="32" spans="1:13" x14ac:dyDescent="0.2">
      <c r="A32" s="204"/>
      <c r="B32" s="204"/>
      <c r="C32" s="204"/>
      <c r="D32" s="205"/>
      <c r="E32" s="204"/>
      <c r="F32" s="204"/>
      <c r="G32" s="204"/>
      <c r="H32" s="204"/>
      <c r="I32" s="204"/>
      <c r="J32" s="204"/>
      <c r="K32" s="204"/>
      <c r="L32" s="204"/>
      <c r="M32" s="206"/>
    </row>
    <row r="33" spans="1:13" x14ac:dyDescent="0.2">
      <c r="A33" s="204"/>
      <c r="B33" s="204"/>
      <c r="C33" s="204"/>
      <c r="D33" s="205"/>
      <c r="E33" s="204"/>
      <c r="F33" s="204"/>
      <c r="G33" s="204"/>
      <c r="H33" s="204"/>
      <c r="I33" s="204"/>
      <c r="J33" s="204"/>
      <c r="K33" s="204"/>
      <c r="L33" s="204"/>
      <c r="M33" s="206"/>
    </row>
    <row r="34" spans="1:13" x14ac:dyDescent="0.2">
      <c r="A34" s="204"/>
      <c r="B34" s="204"/>
      <c r="C34" s="204"/>
      <c r="D34" s="205"/>
      <c r="E34" s="204"/>
      <c r="F34" s="204"/>
      <c r="G34" s="204"/>
      <c r="H34" s="204"/>
      <c r="I34" s="204"/>
      <c r="J34" s="204"/>
      <c r="K34" s="204"/>
      <c r="L34" s="204"/>
      <c r="M34" s="206"/>
    </row>
    <row r="35" spans="1:13" x14ac:dyDescent="0.2">
      <c r="A35" s="204"/>
      <c r="B35" s="204"/>
      <c r="C35" s="204"/>
      <c r="D35" s="205"/>
      <c r="E35" s="204"/>
      <c r="F35" s="204"/>
      <c r="G35" s="204"/>
      <c r="H35" s="204"/>
      <c r="I35" s="204"/>
      <c r="J35" s="204"/>
      <c r="K35" s="204"/>
      <c r="L35" s="204"/>
      <c r="M35" s="206"/>
    </row>
    <row r="36" spans="1:13" x14ac:dyDescent="0.2">
      <c r="A36" s="204"/>
      <c r="B36" s="204"/>
      <c r="C36" s="204"/>
      <c r="D36" s="205"/>
      <c r="E36" s="204"/>
      <c r="F36" s="204"/>
      <c r="G36" s="204"/>
      <c r="H36" s="204"/>
      <c r="I36" s="204"/>
      <c r="J36" s="204"/>
      <c r="K36" s="204"/>
      <c r="L36" s="204"/>
      <c r="M36" s="206"/>
    </row>
    <row r="37" spans="1:13" x14ac:dyDescent="0.2">
      <c r="A37" s="204"/>
      <c r="B37" s="204"/>
      <c r="C37" s="204"/>
      <c r="D37" s="205"/>
      <c r="E37" s="204"/>
      <c r="F37" s="204"/>
      <c r="G37" s="204"/>
      <c r="H37" s="204"/>
      <c r="I37" s="204"/>
      <c r="J37" s="204"/>
      <c r="K37" s="204"/>
      <c r="L37" s="204"/>
      <c r="M37" s="206"/>
    </row>
    <row r="38" spans="1:13" x14ac:dyDescent="0.2">
      <c r="A38" s="204"/>
      <c r="B38" s="204"/>
      <c r="C38" s="204"/>
      <c r="D38" s="205"/>
      <c r="E38" s="204"/>
      <c r="F38" s="204"/>
      <c r="G38" s="204"/>
      <c r="H38" s="204"/>
      <c r="I38" s="204"/>
      <c r="J38" s="204"/>
      <c r="K38" s="204"/>
      <c r="L38" s="204"/>
      <c r="M38" s="206"/>
    </row>
    <row r="39" spans="1:13" x14ac:dyDescent="0.2">
      <c r="A39" s="204"/>
      <c r="B39" s="204"/>
      <c r="C39" s="204"/>
      <c r="D39" s="205"/>
      <c r="E39" s="204"/>
      <c r="F39" s="204"/>
      <c r="G39" s="204"/>
      <c r="H39" s="204"/>
      <c r="I39" s="204"/>
      <c r="J39" s="204"/>
      <c r="K39" s="204"/>
      <c r="L39" s="204"/>
      <c r="M39" s="206"/>
    </row>
    <row r="40" spans="1:13" x14ac:dyDescent="0.2">
      <c r="A40" s="204"/>
      <c r="B40" s="204"/>
      <c r="C40" s="204"/>
      <c r="D40" s="205"/>
      <c r="E40" s="204"/>
      <c r="F40" s="204"/>
      <c r="G40" s="204"/>
      <c r="H40" s="204"/>
      <c r="I40" s="204"/>
      <c r="J40" s="204"/>
      <c r="K40" s="204"/>
      <c r="L40" s="204"/>
      <c r="M40" s="206"/>
    </row>
    <row r="41" spans="1:13" x14ac:dyDescent="0.2">
      <c r="A41" s="204"/>
      <c r="B41" s="204"/>
      <c r="C41" s="204"/>
      <c r="D41" s="205"/>
      <c r="E41" s="204"/>
      <c r="F41" s="204"/>
      <c r="G41" s="204"/>
      <c r="H41" s="204"/>
      <c r="I41" s="204"/>
      <c r="J41" s="204"/>
      <c r="K41" s="204"/>
      <c r="L41" s="204"/>
      <c r="M41" s="206"/>
    </row>
    <row r="42" spans="1:13" x14ac:dyDescent="0.2">
      <c r="A42" s="204"/>
      <c r="B42" s="204"/>
      <c r="C42" s="204"/>
      <c r="D42" s="205"/>
      <c r="E42" s="204"/>
      <c r="F42" s="204"/>
      <c r="G42" s="204"/>
      <c r="H42" s="204"/>
      <c r="I42" s="204"/>
      <c r="J42" s="204"/>
      <c r="K42" s="204"/>
      <c r="L42" s="204"/>
      <c r="M42" s="206"/>
    </row>
    <row r="43" spans="1:13" x14ac:dyDescent="0.2">
      <c r="A43" s="204"/>
      <c r="B43" s="204"/>
      <c r="C43" s="204"/>
      <c r="D43" s="205"/>
      <c r="E43" s="204"/>
      <c r="F43" s="204"/>
      <c r="G43" s="204"/>
      <c r="H43" s="204"/>
      <c r="I43" s="204"/>
      <c r="J43" s="204"/>
      <c r="K43" s="204"/>
      <c r="L43" s="204"/>
      <c r="M43" s="206"/>
    </row>
    <row r="44" spans="1:13" x14ac:dyDescent="0.2">
      <c r="A44" s="204"/>
      <c r="B44" s="204"/>
      <c r="C44" s="204"/>
      <c r="D44" s="205"/>
      <c r="E44" s="204"/>
      <c r="F44" s="204"/>
      <c r="G44" s="204"/>
      <c r="H44" s="204"/>
      <c r="I44" s="204"/>
      <c r="J44" s="204"/>
      <c r="K44" s="204"/>
      <c r="L44" s="204"/>
      <c r="M44" s="206"/>
    </row>
    <row r="45" spans="1:13" x14ac:dyDescent="0.2">
      <c r="A45" s="204"/>
      <c r="B45" s="204"/>
      <c r="C45" s="204"/>
      <c r="D45" s="205"/>
      <c r="E45" s="204"/>
      <c r="F45" s="204"/>
      <c r="G45" s="204"/>
      <c r="H45" s="204"/>
      <c r="I45" s="204"/>
      <c r="J45" s="204"/>
      <c r="K45" s="204"/>
      <c r="L45" s="204"/>
      <c r="M45" s="206"/>
    </row>
    <row r="46" spans="1:13" x14ac:dyDescent="0.2">
      <c r="A46" s="204"/>
      <c r="B46" s="204"/>
      <c r="C46" s="204"/>
      <c r="D46" s="205"/>
      <c r="E46" s="204"/>
      <c r="F46" s="204"/>
      <c r="G46" s="204"/>
      <c r="H46" s="204"/>
      <c r="I46" s="204"/>
      <c r="J46" s="204"/>
      <c r="K46" s="204"/>
      <c r="L46" s="204"/>
      <c r="M46" s="206"/>
    </row>
    <row r="47" spans="1:13" x14ac:dyDescent="0.2">
      <c r="A47" s="204"/>
      <c r="B47" s="204"/>
      <c r="C47" s="204"/>
      <c r="D47" s="205"/>
      <c r="E47" s="204"/>
      <c r="F47" s="204"/>
      <c r="G47" s="204"/>
      <c r="H47" s="204"/>
      <c r="I47" s="204"/>
      <c r="J47" s="204"/>
      <c r="K47" s="204"/>
      <c r="L47" s="204"/>
      <c r="M47" s="206"/>
    </row>
    <row r="48" spans="1:13" x14ac:dyDescent="0.2">
      <c r="A48" s="204"/>
      <c r="B48" s="204"/>
      <c r="C48" s="204"/>
      <c r="D48" s="205"/>
      <c r="E48" s="204"/>
      <c r="F48" s="204"/>
      <c r="G48" s="204"/>
      <c r="H48" s="204"/>
      <c r="I48" s="204"/>
      <c r="J48" s="204"/>
      <c r="K48" s="204"/>
      <c r="L48" s="204"/>
      <c r="M48" s="206"/>
    </row>
    <row r="49" spans="1:13" x14ac:dyDescent="0.2">
      <c r="A49" s="204"/>
      <c r="B49" s="204"/>
      <c r="C49" s="204"/>
      <c r="D49" s="205"/>
      <c r="E49" s="204"/>
      <c r="F49" s="204"/>
      <c r="G49" s="204"/>
      <c r="H49" s="204"/>
      <c r="I49" s="204"/>
      <c r="J49" s="204"/>
      <c r="K49" s="204"/>
      <c r="L49" s="204"/>
      <c r="M49" s="206"/>
    </row>
    <row r="50" spans="1:13" x14ac:dyDescent="0.2">
      <c r="A50" s="204"/>
      <c r="B50" s="204"/>
      <c r="C50" s="204"/>
      <c r="D50" s="205"/>
      <c r="E50" s="204"/>
      <c r="F50" s="204"/>
      <c r="G50" s="204"/>
      <c r="H50" s="204"/>
      <c r="I50" s="204"/>
      <c r="J50" s="204"/>
      <c r="K50" s="204"/>
      <c r="L50" s="204"/>
      <c r="M50" s="206"/>
    </row>
    <row r="51" spans="1:13" x14ac:dyDescent="0.2">
      <c r="A51" s="204"/>
      <c r="B51" s="204"/>
      <c r="C51" s="204"/>
      <c r="D51" s="205"/>
      <c r="E51" s="204"/>
      <c r="F51" s="204"/>
      <c r="G51" s="204"/>
      <c r="H51" s="204"/>
      <c r="I51" s="204"/>
      <c r="J51" s="204"/>
      <c r="K51" s="204"/>
      <c r="L51" s="204"/>
      <c r="M51" s="206"/>
    </row>
    <row r="52" spans="1:13" x14ac:dyDescent="0.2">
      <c r="A52" s="204"/>
      <c r="B52" s="204"/>
      <c r="C52" s="204"/>
      <c r="D52" s="205"/>
      <c r="E52" s="204"/>
      <c r="F52" s="204"/>
      <c r="G52" s="204"/>
      <c r="H52" s="204"/>
      <c r="I52" s="204"/>
      <c r="J52" s="204"/>
      <c r="K52" s="204"/>
      <c r="L52" s="204"/>
      <c r="M52" s="206"/>
    </row>
    <row r="53" spans="1:13" x14ac:dyDescent="0.2">
      <c r="A53" s="204"/>
      <c r="B53" s="204"/>
      <c r="C53" s="204"/>
      <c r="D53" s="205"/>
      <c r="E53" s="204"/>
      <c r="F53" s="204"/>
      <c r="G53" s="204"/>
      <c r="H53" s="204"/>
      <c r="I53" s="204"/>
      <c r="J53" s="204"/>
      <c r="K53" s="204"/>
      <c r="L53" s="204"/>
      <c r="M53" s="206"/>
    </row>
    <row r="54" spans="1:13" x14ac:dyDescent="0.2">
      <c r="A54" s="204"/>
      <c r="B54" s="204"/>
      <c r="C54" s="204"/>
      <c r="D54" s="205"/>
      <c r="E54" s="204"/>
      <c r="F54" s="204"/>
      <c r="G54" s="204"/>
      <c r="H54" s="204"/>
      <c r="I54" s="204"/>
      <c r="J54" s="204"/>
      <c r="K54" s="204"/>
      <c r="L54" s="204"/>
      <c r="M54" s="206"/>
    </row>
    <row r="55" spans="1:13" x14ac:dyDescent="0.2">
      <c r="A55" s="204"/>
      <c r="B55" s="204"/>
      <c r="C55" s="204"/>
      <c r="D55" s="205"/>
      <c r="E55" s="204"/>
      <c r="F55" s="204"/>
      <c r="G55" s="204"/>
      <c r="H55" s="204"/>
      <c r="I55" s="204"/>
      <c r="J55" s="204"/>
      <c r="K55" s="204"/>
      <c r="L55" s="204"/>
      <c r="M55" s="206"/>
    </row>
    <row r="56" spans="1:13" x14ac:dyDescent="0.2">
      <c r="A56" s="204"/>
      <c r="B56" s="204"/>
      <c r="C56" s="204"/>
      <c r="D56" s="205"/>
      <c r="E56" s="204"/>
      <c r="F56" s="204"/>
      <c r="G56" s="204"/>
      <c r="H56" s="204"/>
      <c r="I56" s="204"/>
      <c r="J56" s="204"/>
      <c r="K56" s="204"/>
      <c r="L56" s="204"/>
      <c r="M56" s="206"/>
    </row>
    <row r="57" spans="1:13" x14ac:dyDescent="0.2">
      <c r="A57" s="204"/>
      <c r="B57" s="204"/>
      <c r="C57" s="204"/>
      <c r="D57" s="205"/>
      <c r="E57" s="204"/>
      <c r="F57" s="204"/>
      <c r="G57" s="204"/>
      <c r="H57" s="204"/>
      <c r="I57" s="204"/>
      <c r="J57" s="204"/>
      <c r="K57" s="204"/>
      <c r="L57" s="204"/>
      <c r="M57" s="206"/>
    </row>
    <row r="58" spans="1:13" x14ac:dyDescent="0.2">
      <c r="A58" s="204"/>
      <c r="B58" s="204"/>
      <c r="C58" s="204"/>
      <c r="D58" s="205"/>
      <c r="E58" s="204"/>
      <c r="F58" s="204"/>
      <c r="G58" s="204"/>
      <c r="H58" s="204"/>
      <c r="I58" s="204"/>
      <c r="J58" s="204"/>
      <c r="K58" s="204"/>
      <c r="L58" s="204"/>
      <c r="M58" s="206"/>
    </row>
    <row r="59" spans="1:13" x14ac:dyDescent="0.2">
      <c r="A59" s="204"/>
      <c r="B59" s="204"/>
      <c r="C59" s="204"/>
      <c r="D59" s="205"/>
      <c r="E59" s="204"/>
      <c r="F59" s="204"/>
      <c r="G59" s="204"/>
      <c r="H59" s="204"/>
      <c r="I59" s="204"/>
      <c r="J59" s="204"/>
      <c r="K59" s="204"/>
      <c r="L59" s="204"/>
      <c r="M59" s="206"/>
    </row>
    <row r="60" spans="1:13" x14ac:dyDescent="0.2">
      <c r="A60" s="204"/>
      <c r="B60" s="204"/>
      <c r="C60" s="204"/>
      <c r="D60" s="205"/>
      <c r="E60" s="204"/>
      <c r="F60" s="204"/>
      <c r="G60" s="204"/>
      <c r="H60" s="204"/>
      <c r="I60" s="204"/>
      <c r="J60" s="204"/>
      <c r="K60" s="204"/>
      <c r="L60" s="204"/>
      <c r="M60" s="206"/>
    </row>
    <row r="61" spans="1:13" x14ac:dyDescent="0.2">
      <c r="A61" s="204"/>
      <c r="B61" s="204"/>
      <c r="C61" s="204"/>
      <c r="D61" s="205"/>
      <c r="E61" s="204"/>
      <c r="F61" s="204"/>
      <c r="G61" s="204"/>
      <c r="H61" s="204"/>
      <c r="I61" s="204"/>
      <c r="J61" s="204"/>
      <c r="K61" s="204"/>
      <c r="L61" s="204"/>
      <c r="M61" s="206"/>
    </row>
    <row r="62" spans="1:13" x14ac:dyDescent="0.2">
      <c r="A62" s="204"/>
      <c r="B62" s="204"/>
      <c r="C62" s="204"/>
      <c r="D62" s="205"/>
      <c r="E62" s="204"/>
      <c r="F62" s="204"/>
      <c r="G62" s="204"/>
      <c r="H62" s="204"/>
      <c r="I62" s="204"/>
      <c r="J62" s="204"/>
      <c r="K62" s="204"/>
      <c r="L62" s="204"/>
      <c r="M62" s="206"/>
    </row>
    <row r="63" spans="1:13" x14ac:dyDescent="0.2">
      <c r="A63" s="204"/>
      <c r="B63" s="204"/>
      <c r="C63" s="204"/>
      <c r="D63" s="205"/>
      <c r="E63" s="204"/>
      <c r="F63" s="204"/>
      <c r="G63" s="204"/>
      <c r="H63" s="204"/>
      <c r="I63" s="204"/>
      <c r="J63" s="204"/>
      <c r="K63" s="204"/>
      <c r="L63" s="204"/>
      <c r="M63" s="206"/>
    </row>
    <row r="64" spans="1:13" x14ac:dyDescent="0.2">
      <c r="A64" s="204"/>
      <c r="B64" s="204"/>
      <c r="C64" s="204"/>
      <c r="D64" s="205"/>
      <c r="E64" s="204"/>
      <c r="F64" s="204"/>
      <c r="G64" s="204"/>
      <c r="H64" s="204"/>
      <c r="I64" s="204"/>
      <c r="J64" s="204"/>
      <c r="K64" s="204"/>
      <c r="L64" s="204"/>
      <c r="M64" s="206"/>
    </row>
    <row r="65" spans="1:13" x14ac:dyDescent="0.2">
      <c r="A65" s="204"/>
      <c r="B65" s="204"/>
      <c r="C65" s="204"/>
      <c r="D65" s="205"/>
      <c r="E65" s="204"/>
      <c r="F65" s="204"/>
      <c r="G65" s="204"/>
      <c r="H65" s="204"/>
      <c r="I65" s="204"/>
      <c r="J65" s="204"/>
      <c r="K65" s="204"/>
      <c r="L65" s="204"/>
      <c r="M65" s="206"/>
    </row>
    <row r="66" spans="1:13" x14ac:dyDescent="0.2">
      <c r="A66" s="204"/>
      <c r="B66" s="204"/>
      <c r="C66" s="204"/>
      <c r="D66" s="205"/>
      <c r="E66" s="204"/>
      <c r="F66" s="204"/>
      <c r="G66" s="204"/>
      <c r="H66" s="204"/>
      <c r="I66" s="204"/>
      <c r="J66" s="204"/>
      <c r="K66" s="204"/>
      <c r="L66" s="204"/>
      <c r="M66" s="206"/>
    </row>
    <row r="67" spans="1:13" x14ac:dyDescent="0.2">
      <c r="A67" s="204"/>
      <c r="B67" s="204"/>
      <c r="C67" s="204"/>
      <c r="D67" s="205"/>
      <c r="E67" s="204"/>
      <c r="F67" s="204"/>
      <c r="G67" s="204"/>
      <c r="H67" s="204"/>
      <c r="I67" s="204"/>
      <c r="J67" s="204"/>
      <c r="K67" s="204"/>
      <c r="L67" s="204"/>
      <c r="M67" s="206"/>
    </row>
    <row r="68" spans="1:13" x14ac:dyDescent="0.2">
      <c r="A68" s="204"/>
      <c r="B68" s="204"/>
      <c r="C68" s="204"/>
      <c r="D68" s="205"/>
      <c r="E68" s="204"/>
      <c r="F68" s="204"/>
      <c r="G68" s="204"/>
      <c r="H68" s="204"/>
      <c r="I68" s="204"/>
      <c r="J68" s="204"/>
      <c r="K68" s="204"/>
      <c r="L68" s="204"/>
      <c r="M68" s="206"/>
    </row>
    <row r="69" spans="1:13" x14ac:dyDescent="0.2">
      <c r="A69" s="204"/>
      <c r="B69" s="204"/>
      <c r="C69" s="204"/>
      <c r="D69" s="205"/>
      <c r="E69" s="204"/>
      <c r="F69" s="204"/>
      <c r="G69" s="204"/>
      <c r="H69" s="204"/>
      <c r="I69" s="204"/>
      <c r="J69" s="204"/>
      <c r="K69" s="204"/>
      <c r="L69" s="204"/>
      <c r="M69" s="206"/>
    </row>
    <row r="70" spans="1:13" x14ac:dyDescent="0.2">
      <c r="A70" s="204"/>
      <c r="B70" s="204"/>
      <c r="C70" s="204"/>
      <c r="D70" s="205"/>
      <c r="E70" s="204"/>
      <c r="F70" s="204"/>
      <c r="G70" s="204"/>
      <c r="H70" s="204"/>
      <c r="I70" s="204"/>
      <c r="J70" s="204"/>
      <c r="K70" s="204"/>
      <c r="L70" s="204"/>
      <c r="M70" s="206"/>
    </row>
    <row r="71" spans="1:13" x14ac:dyDescent="0.2">
      <c r="A71" s="204"/>
      <c r="B71" s="204"/>
      <c r="C71" s="204"/>
      <c r="D71" s="205"/>
      <c r="E71" s="204"/>
      <c r="F71" s="204"/>
      <c r="G71" s="204"/>
      <c r="H71" s="204"/>
      <c r="I71" s="204"/>
      <c r="J71" s="204"/>
      <c r="K71" s="204"/>
      <c r="L71" s="204"/>
      <c r="M71" s="206"/>
    </row>
    <row r="72" spans="1:13" x14ac:dyDescent="0.2">
      <c r="A72" s="204"/>
      <c r="B72" s="204"/>
      <c r="C72" s="204"/>
      <c r="D72" s="205"/>
      <c r="E72" s="204"/>
      <c r="F72" s="204"/>
      <c r="G72" s="204"/>
      <c r="H72" s="204"/>
      <c r="I72" s="204"/>
      <c r="J72" s="204"/>
      <c r="K72" s="204"/>
      <c r="L72" s="204"/>
      <c r="M72" s="206"/>
    </row>
    <row r="73" spans="1:13" x14ac:dyDescent="0.2">
      <c r="A73" s="204"/>
      <c r="B73" s="204"/>
      <c r="C73" s="204"/>
      <c r="D73" s="205"/>
      <c r="E73" s="204"/>
      <c r="F73" s="204"/>
      <c r="G73" s="204"/>
      <c r="H73" s="204"/>
      <c r="I73" s="204"/>
      <c r="J73" s="204"/>
      <c r="K73" s="204"/>
      <c r="L73" s="204"/>
      <c r="M73" s="206"/>
    </row>
  </sheetData>
  <sheetProtection password="C760" sheet="1" objects="1" scenarios="1" pivotTables="0"/>
  <phoneticPr fontId="6" type="noConversion"/>
  <pageMargins left="0.75" right="0.75" top="1" bottom="1" header="0.5" footer="0.5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N76"/>
  <sheetViews>
    <sheetView showGridLines="0" showRowColHeaders="0" workbookViewId="0">
      <pane ySplit="1" topLeftCell="A2" activePane="bottomLeft" state="frozen"/>
      <selection pane="bottomLeft" activeCell="D3" sqref="D3"/>
    </sheetView>
  </sheetViews>
  <sheetFormatPr defaultRowHeight="12.75" x14ac:dyDescent="0.2"/>
  <cols>
    <col min="1" max="1" width="9.140625" style="46" bestFit="1" customWidth="1"/>
    <col min="2" max="2" width="9.28515625" style="46" bestFit="1" customWidth="1"/>
    <col min="3" max="3" width="15.140625" style="46" bestFit="1" customWidth="1"/>
    <col min="4" max="4" width="5" style="46" bestFit="1" customWidth="1"/>
    <col min="5" max="5" width="54" style="46" bestFit="1" customWidth="1"/>
    <col min="6" max="6" width="13.85546875" style="46" bestFit="1" customWidth="1"/>
    <col min="7" max="7" width="47.7109375" style="46" bestFit="1" customWidth="1"/>
    <col min="8" max="8" width="2.7109375" style="46" bestFit="1" customWidth="1"/>
    <col min="9" max="9" width="11.28515625" style="46" customWidth="1"/>
    <col min="10" max="10" width="8" style="46" customWidth="1"/>
    <col min="11" max="11" width="10.85546875" style="46" customWidth="1"/>
    <col min="12" max="13" width="8.7109375" style="46" bestFit="1" customWidth="1"/>
    <col min="14" max="14" width="8.5703125" style="46" bestFit="1" customWidth="1"/>
    <col min="15" max="16384" width="9.140625" style="46"/>
  </cols>
  <sheetData>
    <row r="1" spans="1:14" ht="13.5" x14ac:dyDescent="0.25">
      <c r="A1" s="184" t="s">
        <v>240</v>
      </c>
      <c r="B1" s="184" t="s">
        <v>241</v>
      </c>
      <c r="C1" s="184" t="s">
        <v>129</v>
      </c>
      <c r="D1" s="184" t="s">
        <v>130</v>
      </c>
      <c r="E1" s="184" t="s">
        <v>131</v>
      </c>
      <c r="F1" s="184" t="s">
        <v>232</v>
      </c>
      <c r="G1" s="184" t="s">
        <v>242</v>
      </c>
      <c r="H1" s="184" t="s">
        <v>243</v>
      </c>
      <c r="I1" s="184" t="s">
        <v>244</v>
      </c>
      <c r="J1" s="184" t="s">
        <v>245</v>
      </c>
      <c r="K1" s="184" t="s">
        <v>246</v>
      </c>
      <c r="L1" s="184" t="s">
        <v>247</v>
      </c>
      <c r="M1" s="184" t="s">
        <v>248</v>
      </c>
      <c r="N1" s="184" t="s">
        <v>249</v>
      </c>
    </row>
    <row r="2" spans="1:14" ht="13.5" x14ac:dyDescent="0.25">
      <c r="A2" s="185" t="s">
        <v>252</v>
      </c>
      <c r="B2" s="185" t="s">
        <v>133</v>
      </c>
      <c r="C2" s="185" t="s">
        <v>33</v>
      </c>
      <c r="D2" s="186">
        <v>4025</v>
      </c>
      <c r="E2" s="185" t="s">
        <v>2263</v>
      </c>
      <c r="F2" s="185" t="s">
        <v>45</v>
      </c>
      <c r="G2" s="185" t="s">
        <v>365</v>
      </c>
      <c r="H2" s="185" t="s">
        <v>251</v>
      </c>
      <c r="I2" s="187">
        <v>980</v>
      </c>
      <c r="J2" s="187">
        <v>1296</v>
      </c>
      <c r="K2" s="187">
        <v>12</v>
      </c>
      <c r="L2" s="187">
        <v>1</v>
      </c>
      <c r="M2" s="187">
        <v>4</v>
      </c>
      <c r="N2" s="187">
        <v>12</v>
      </c>
    </row>
    <row r="3" spans="1:14" ht="13.5" x14ac:dyDescent="0.25">
      <c r="A3" s="185" t="s">
        <v>252</v>
      </c>
      <c r="B3" s="185" t="s">
        <v>133</v>
      </c>
      <c r="C3" s="185" t="s">
        <v>33</v>
      </c>
      <c r="D3" s="186">
        <v>4025</v>
      </c>
      <c r="E3" s="185" t="s">
        <v>2263</v>
      </c>
      <c r="F3" s="188" t="s">
        <v>372</v>
      </c>
      <c r="G3" s="189" t="s">
        <v>373</v>
      </c>
      <c r="H3" s="188" t="s">
        <v>251</v>
      </c>
      <c r="I3" s="186">
        <v>980</v>
      </c>
      <c r="J3" s="186">
        <v>1017</v>
      </c>
      <c r="K3" s="186">
        <v>66</v>
      </c>
      <c r="L3" s="186">
        <v>1</v>
      </c>
      <c r="M3" s="186">
        <v>1</v>
      </c>
      <c r="N3" s="186">
        <v>14</v>
      </c>
    </row>
    <row r="4" spans="1:14" ht="13.5" x14ac:dyDescent="0.25">
      <c r="A4" s="190" t="s">
        <v>252</v>
      </c>
      <c r="B4" s="190" t="s">
        <v>133</v>
      </c>
      <c r="C4" s="190" t="s">
        <v>33</v>
      </c>
      <c r="D4" s="186">
        <v>4151</v>
      </c>
      <c r="E4" s="188" t="s">
        <v>2264</v>
      </c>
      <c r="F4" s="188" t="s">
        <v>316</v>
      </c>
      <c r="G4" s="188" t="s">
        <v>345</v>
      </c>
      <c r="H4" s="188" t="s">
        <v>251</v>
      </c>
      <c r="I4" s="186">
        <v>1228</v>
      </c>
      <c r="J4" s="186">
        <v>1491</v>
      </c>
      <c r="K4" s="186">
        <v>38</v>
      </c>
      <c r="L4" s="186">
        <v>1</v>
      </c>
      <c r="M4" s="186">
        <v>4</v>
      </c>
      <c r="N4" s="186">
        <v>14</v>
      </c>
    </row>
    <row r="5" spans="1:14" ht="13.5" x14ac:dyDescent="0.25">
      <c r="A5" s="185" t="s">
        <v>252</v>
      </c>
      <c r="B5" s="185" t="s">
        <v>133</v>
      </c>
      <c r="C5" s="185" t="s">
        <v>255</v>
      </c>
      <c r="D5" s="187">
        <v>4221</v>
      </c>
      <c r="E5" s="185" t="s">
        <v>2265</v>
      </c>
      <c r="F5" s="185" t="s">
        <v>250</v>
      </c>
      <c r="G5" s="185" t="s">
        <v>301</v>
      </c>
      <c r="H5" s="185" t="s">
        <v>251</v>
      </c>
      <c r="I5" s="187">
        <v>1148</v>
      </c>
      <c r="J5" s="187">
        <v>1193</v>
      </c>
      <c r="K5" s="187">
        <v>24</v>
      </c>
      <c r="L5" s="187">
        <v>1</v>
      </c>
      <c r="M5" s="187">
        <v>2</v>
      </c>
      <c r="N5" s="187">
        <v>22</v>
      </c>
    </row>
    <row r="6" spans="1:14" ht="13.5" x14ac:dyDescent="0.25">
      <c r="A6" s="190" t="s">
        <v>252</v>
      </c>
      <c r="B6" s="190" t="s">
        <v>133</v>
      </c>
      <c r="C6" s="190" t="s">
        <v>33</v>
      </c>
      <c r="D6" s="186">
        <v>4251</v>
      </c>
      <c r="E6" s="188" t="s">
        <v>2266</v>
      </c>
      <c r="F6" s="188" t="s">
        <v>308</v>
      </c>
      <c r="G6" s="188" t="s">
        <v>345</v>
      </c>
      <c r="H6" s="188" t="s">
        <v>251</v>
      </c>
      <c r="I6" s="186">
        <v>1229</v>
      </c>
      <c r="J6" s="186">
        <v>1491</v>
      </c>
      <c r="K6" s="186">
        <v>44</v>
      </c>
      <c r="L6" s="186">
        <v>1</v>
      </c>
      <c r="M6" s="186">
        <v>4</v>
      </c>
      <c r="N6" s="186">
        <v>14</v>
      </c>
    </row>
    <row r="7" spans="1:14" ht="13.5" x14ac:dyDescent="0.25">
      <c r="A7" s="188" t="s">
        <v>252</v>
      </c>
      <c r="B7" s="188" t="s">
        <v>133</v>
      </c>
      <c r="C7" s="188" t="s">
        <v>256</v>
      </c>
      <c r="D7" s="186">
        <v>4313</v>
      </c>
      <c r="E7" s="188" t="s">
        <v>2259</v>
      </c>
      <c r="F7" s="188" t="s">
        <v>250</v>
      </c>
      <c r="G7" s="188" t="s">
        <v>445</v>
      </c>
      <c r="H7" s="188" t="s">
        <v>251</v>
      </c>
      <c r="I7" s="186">
        <v>813</v>
      </c>
      <c r="J7" s="186">
        <v>1024</v>
      </c>
      <c r="K7" s="186">
        <v>1</v>
      </c>
      <c r="L7" s="186">
        <v>1</v>
      </c>
      <c r="M7" s="186">
        <v>4</v>
      </c>
      <c r="N7" s="186">
        <v>16</v>
      </c>
    </row>
    <row r="8" spans="1:14" ht="13.5" x14ac:dyDescent="0.25">
      <c r="A8" s="188" t="s">
        <v>252</v>
      </c>
      <c r="B8" s="188" t="s">
        <v>133</v>
      </c>
      <c r="C8" s="188" t="s">
        <v>256</v>
      </c>
      <c r="D8" s="186">
        <v>4313</v>
      </c>
      <c r="E8" s="188" t="s">
        <v>2259</v>
      </c>
      <c r="F8" s="188" t="s">
        <v>250</v>
      </c>
      <c r="G8" s="188" t="s">
        <v>8</v>
      </c>
      <c r="H8" s="188" t="s">
        <v>251</v>
      </c>
      <c r="I8" s="186">
        <v>813</v>
      </c>
      <c r="J8" s="186">
        <v>1024</v>
      </c>
      <c r="K8" s="186">
        <v>1</v>
      </c>
      <c r="L8" s="186">
        <v>1</v>
      </c>
      <c r="M8" s="186">
        <v>4</v>
      </c>
      <c r="N8" s="186">
        <v>16</v>
      </c>
    </row>
    <row r="9" spans="1:14" ht="13.5" x14ac:dyDescent="0.25">
      <c r="A9" s="188" t="s">
        <v>252</v>
      </c>
      <c r="B9" s="188" t="s">
        <v>133</v>
      </c>
      <c r="C9" s="188" t="s">
        <v>256</v>
      </c>
      <c r="D9" s="186">
        <v>4313</v>
      </c>
      <c r="E9" s="188" t="s">
        <v>2259</v>
      </c>
      <c r="F9" s="188" t="s">
        <v>250</v>
      </c>
      <c r="G9" s="188" t="s">
        <v>7</v>
      </c>
      <c r="H9" s="188" t="s">
        <v>251</v>
      </c>
      <c r="I9" s="186">
        <v>813</v>
      </c>
      <c r="J9" s="186">
        <v>1024</v>
      </c>
      <c r="K9" s="186">
        <v>1</v>
      </c>
      <c r="L9" s="186">
        <v>1</v>
      </c>
      <c r="M9" s="186">
        <v>4</v>
      </c>
      <c r="N9" s="186">
        <v>16</v>
      </c>
    </row>
    <row r="10" spans="1:14" ht="13.5" x14ac:dyDescent="0.25">
      <c r="A10" s="188" t="s">
        <v>252</v>
      </c>
      <c r="B10" s="188" t="s">
        <v>133</v>
      </c>
      <c r="C10" s="188" t="s">
        <v>309</v>
      </c>
      <c r="D10" s="186">
        <v>4323</v>
      </c>
      <c r="E10" s="188" t="s">
        <v>2291</v>
      </c>
      <c r="F10" s="188" t="s">
        <v>250</v>
      </c>
      <c r="G10" s="188" t="s">
        <v>310</v>
      </c>
      <c r="H10" s="188" t="s">
        <v>251</v>
      </c>
      <c r="I10" s="186">
        <v>1164</v>
      </c>
      <c r="J10" s="186">
        <v>1434</v>
      </c>
      <c r="K10" s="186">
        <v>1</v>
      </c>
      <c r="L10" s="186">
        <v>1</v>
      </c>
      <c r="M10" s="186">
        <v>4</v>
      </c>
      <c r="N10" s="186">
        <v>14</v>
      </c>
    </row>
    <row r="11" spans="1:14" ht="13.5" x14ac:dyDescent="0.25">
      <c r="A11" s="188" t="s">
        <v>252</v>
      </c>
      <c r="B11" s="188" t="s">
        <v>133</v>
      </c>
      <c r="C11" s="188" t="s">
        <v>256</v>
      </c>
      <c r="D11" s="186">
        <v>4413</v>
      </c>
      <c r="E11" s="188" t="s">
        <v>2260</v>
      </c>
      <c r="F11" s="188" t="s">
        <v>250</v>
      </c>
      <c r="G11" s="188" t="s">
        <v>10</v>
      </c>
      <c r="H11" s="188" t="s">
        <v>251</v>
      </c>
      <c r="I11" s="186">
        <v>817</v>
      </c>
      <c r="J11" s="186">
        <v>1222</v>
      </c>
      <c r="K11" s="186">
        <v>1</v>
      </c>
      <c r="L11" s="186">
        <v>1</v>
      </c>
      <c r="M11" s="186">
        <v>4</v>
      </c>
      <c r="N11" s="186">
        <v>16</v>
      </c>
    </row>
    <row r="12" spans="1:14" ht="13.5" x14ac:dyDescent="0.25">
      <c r="A12" s="188" t="s">
        <v>252</v>
      </c>
      <c r="B12" s="188" t="s">
        <v>133</v>
      </c>
      <c r="C12" s="188" t="s">
        <v>256</v>
      </c>
      <c r="D12" s="186">
        <v>4413</v>
      </c>
      <c r="E12" s="188" t="s">
        <v>2260</v>
      </c>
      <c r="F12" s="188" t="s">
        <v>250</v>
      </c>
      <c r="G12" s="188" t="s">
        <v>9</v>
      </c>
      <c r="H12" s="188" t="s">
        <v>251</v>
      </c>
      <c r="I12" s="186">
        <v>817</v>
      </c>
      <c r="J12" s="186">
        <v>1222</v>
      </c>
      <c r="K12" s="186">
        <v>1</v>
      </c>
      <c r="L12" s="186">
        <v>1</v>
      </c>
      <c r="M12" s="186">
        <v>4</v>
      </c>
      <c r="N12" s="186">
        <v>16</v>
      </c>
    </row>
    <row r="13" spans="1:14" ht="13.5" x14ac:dyDescent="0.25">
      <c r="A13" s="188" t="s">
        <v>252</v>
      </c>
      <c r="B13" s="188" t="s">
        <v>133</v>
      </c>
      <c r="C13" s="188" t="s">
        <v>256</v>
      </c>
      <c r="D13" s="186">
        <v>4413</v>
      </c>
      <c r="E13" s="188" t="s">
        <v>2260</v>
      </c>
      <c r="F13" s="188" t="s">
        <v>250</v>
      </c>
      <c r="G13" s="188" t="s">
        <v>138</v>
      </c>
      <c r="H13" s="188" t="s">
        <v>251</v>
      </c>
      <c r="I13" s="186">
        <v>817</v>
      </c>
      <c r="J13" s="186">
        <v>1222</v>
      </c>
      <c r="K13" s="186">
        <v>1</v>
      </c>
      <c r="L13" s="186">
        <v>1</v>
      </c>
      <c r="M13" s="186">
        <v>4</v>
      </c>
      <c r="N13" s="186">
        <v>16</v>
      </c>
    </row>
    <row r="14" spans="1:14" ht="13.5" x14ac:dyDescent="0.25">
      <c r="A14" s="190" t="s">
        <v>252</v>
      </c>
      <c r="B14" s="190" t="s">
        <v>133</v>
      </c>
      <c r="C14" s="190" t="s">
        <v>33</v>
      </c>
      <c r="D14" s="186">
        <v>4551</v>
      </c>
      <c r="E14" s="188" t="s">
        <v>2261</v>
      </c>
      <c r="F14" s="188" t="s">
        <v>367</v>
      </c>
      <c r="G14" s="188" t="s">
        <v>345</v>
      </c>
      <c r="H14" s="188" t="s">
        <v>251</v>
      </c>
      <c r="I14" s="186">
        <v>1274</v>
      </c>
      <c r="J14" s="186">
        <v>1491</v>
      </c>
      <c r="K14" s="186">
        <v>76</v>
      </c>
      <c r="L14" s="186">
        <v>1</v>
      </c>
      <c r="M14" s="186">
        <v>4</v>
      </c>
      <c r="N14" s="186">
        <v>14</v>
      </c>
    </row>
    <row r="15" spans="1:14" ht="13.5" x14ac:dyDescent="0.25">
      <c r="A15" s="188" t="s">
        <v>252</v>
      </c>
      <c r="B15" s="188" t="s">
        <v>133</v>
      </c>
      <c r="C15" s="188" t="s">
        <v>256</v>
      </c>
      <c r="D15" s="186">
        <v>4713</v>
      </c>
      <c r="E15" s="188" t="s">
        <v>2262</v>
      </c>
      <c r="F15" s="188" t="s">
        <v>250</v>
      </c>
      <c r="G15" s="188" t="s">
        <v>446</v>
      </c>
      <c r="H15" s="188" t="s">
        <v>251</v>
      </c>
      <c r="I15" s="186">
        <v>826</v>
      </c>
      <c r="J15" s="186">
        <v>1463</v>
      </c>
      <c r="K15" s="186">
        <v>1</v>
      </c>
      <c r="L15" s="186">
        <v>1</v>
      </c>
      <c r="M15" s="186">
        <v>4</v>
      </c>
      <c r="N15" s="186">
        <v>16</v>
      </c>
    </row>
    <row r="16" spans="1:14" ht="13.5" x14ac:dyDescent="0.25">
      <c r="A16" s="188" t="s">
        <v>252</v>
      </c>
      <c r="B16" s="188" t="s">
        <v>133</v>
      </c>
      <c r="C16" s="188" t="s">
        <v>253</v>
      </c>
      <c r="D16" s="186">
        <v>4861</v>
      </c>
      <c r="E16" s="188" t="s">
        <v>2255</v>
      </c>
      <c r="F16" s="188" t="s">
        <v>47</v>
      </c>
      <c r="G16" s="188" t="s">
        <v>254</v>
      </c>
      <c r="H16" s="188" t="s">
        <v>251</v>
      </c>
      <c r="I16" s="186">
        <v>1253</v>
      </c>
      <c r="J16" s="186">
        <v>1012</v>
      </c>
      <c r="K16" s="186">
        <v>1</v>
      </c>
      <c r="L16" s="186">
        <v>1</v>
      </c>
      <c r="M16" s="186">
        <v>4</v>
      </c>
      <c r="N16" s="186">
        <v>14</v>
      </c>
    </row>
    <row r="17" spans="1:14" ht="13.5" x14ac:dyDescent="0.25">
      <c r="A17" s="188" t="s">
        <v>252</v>
      </c>
      <c r="B17" s="188" t="s">
        <v>133</v>
      </c>
      <c r="C17" s="188" t="s">
        <v>253</v>
      </c>
      <c r="D17" s="186">
        <v>4861</v>
      </c>
      <c r="E17" s="188" t="s">
        <v>2255</v>
      </c>
      <c r="F17" s="188" t="s">
        <v>47</v>
      </c>
      <c r="G17" s="188" t="s">
        <v>305</v>
      </c>
      <c r="H17" s="188" t="s">
        <v>251</v>
      </c>
      <c r="I17" s="186">
        <v>1253</v>
      </c>
      <c r="J17" s="186">
        <v>1446</v>
      </c>
      <c r="K17" s="186">
        <v>1</v>
      </c>
      <c r="L17" s="186">
        <v>1</v>
      </c>
      <c r="M17" s="186">
        <v>4</v>
      </c>
      <c r="N17" s="186">
        <v>14</v>
      </c>
    </row>
    <row r="18" spans="1:14" ht="13.5" x14ac:dyDescent="0.25">
      <c r="A18" s="185" t="s">
        <v>252</v>
      </c>
      <c r="B18" s="185" t="s">
        <v>133</v>
      </c>
      <c r="C18" s="185" t="s">
        <v>253</v>
      </c>
      <c r="D18" s="187">
        <v>4861</v>
      </c>
      <c r="E18" s="188" t="s">
        <v>2255</v>
      </c>
      <c r="F18" s="185" t="s">
        <v>47</v>
      </c>
      <c r="G18" s="188" t="s">
        <v>368</v>
      </c>
      <c r="H18" s="188" t="s">
        <v>251</v>
      </c>
      <c r="I18" s="186">
        <v>1253</v>
      </c>
      <c r="J18" s="186">
        <v>1527</v>
      </c>
      <c r="K18" s="186">
        <v>1</v>
      </c>
      <c r="L18" s="186">
        <v>1</v>
      </c>
      <c r="M18" s="186">
        <v>4</v>
      </c>
      <c r="N18" s="186">
        <v>14</v>
      </c>
    </row>
    <row r="19" spans="1:14" ht="13.5" x14ac:dyDescent="0.25">
      <c r="A19" s="185" t="s">
        <v>252</v>
      </c>
      <c r="B19" s="185" t="s">
        <v>133</v>
      </c>
      <c r="C19" s="185" t="s">
        <v>253</v>
      </c>
      <c r="D19" s="187">
        <v>4861</v>
      </c>
      <c r="E19" s="188" t="s">
        <v>2255</v>
      </c>
      <c r="F19" s="185" t="s">
        <v>47</v>
      </c>
      <c r="G19" s="185" t="s">
        <v>366</v>
      </c>
      <c r="H19" s="185" t="s">
        <v>251</v>
      </c>
      <c r="I19" s="187">
        <v>1253</v>
      </c>
      <c r="J19" s="187">
        <v>1012</v>
      </c>
      <c r="K19" s="187">
        <v>1</v>
      </c>
      <c r="L19" s="187">
        <v>1</v>
      </c>
      <c r="M19" s="187">
        <v>4</v>
      </c>
      <c r="N19" s="187">
        <v>14</v>
      </c>
    </row>
    <row r="20" spans="1:14" ht="13.5" x14ac:dyDescent="0.25">
      <c r="A20" s="185" t="s">
        <v>252</v>
      </c>
      <c r="B20" s="185" t="s">
        <v>133</v>
      </c>
      <c r="C20" s="185" t="s">
        <v>253</v>
      </c>
      <c r="D20" s="187">
        <v>4861</v>
      </c>
      <c r="E20" s="188" t="s">
        <v>2255</v>
      </c>
      <c r="F20" s="185" t="s">
        <v>47</v>
      </c>
      <c r="G20" s="185" t="s">
        <v>274</v>
      </c>
      <c r="H20" s="185" t="s">
        <v>251</v>
      </c>
      <c r="I20" s="187">
        <v>1253</v>
      </c>
      <c r="J20" s="187">
        <v>1012</v>
      </c>
      <c r="K20" s="187">
        <v>1</v>
      </c>
      <c r="L20" s="187">
        <v>1</v>
      </c>
      <c r="M20" s="187">
        <v>4</v>
      </c>
      <c r="N20" s="187">
        <v>14</v>
      </c>
    </row>
    <row r="21" spans="1:14" ht="13.5" x14ac:dyDescent="0.25">
      <c r="A21" s="188" t="s">
        <v>252</v>
      </c>
      <c r="B21" s="188" t="s">
        <v>133</v>
      </c>
      <c r="C21" s="188" t="s">
        <v>253</v>
      </c>
      <c r="D21" s="186">
        <v>4863</v>
      </c>
      <c r="E21" s="188" t="s">
        <v>2256</v>
      </c>
      <c r="F21" s="188" t="s">
        <v>47</v>
      </c>
      <c r="G21" s="188" t="s">
        <v>254</v>
      </c>
      <c r="H21" s="188" t="s">
        <v>251</v>
      </c>
      <c r="I21" s="186">
        <v>1254</v>
      </c>
      <c r="J21" s="186">
        <v>1105</v>
      </c>
      <c r="K21" s="186">
        <v>1</v>
      </c>
      <c r="L21" s="186">
        <v>1</v>
      </c>
      <c r="M21" s="186">
        <v>4</v>
      </c>
      <c r="N21" s="186">
        <v>14</v>
      </c>
    </row>
    <row r="22" spans="1:14" ht="13.5" x14ac:dyDescent="0.25">
      <c r="A22" s="188" t="s">
        <v>252</v>
      </c>
      <c r="B22" s="188" t="s">
        <v>133</v>
      </c>
      <c r="C22" s="188" t="s">
        <v>253</v>
      </c>
      <c r="D22" s="186">
        <v>4863</v>
      </c>
      <c r="E22" s="188" t="s">
        <v>2256</v>
      </c>
      <c r="F22" s="188" t="s">
        <v>47</v>
      </c>
      <c r="G22" s="188" t="s">
        <v>305</v>
      </c>
      <c r="H22" s="188" t="s">
        <v>251</v>
      </c>
      <c r="I22" s="186">
        <v>1254</v>
      </c>
      <c r="J22" s="186">
        <v>1446</v>
      </c>
      <c r="K22" s="186">
        <v>1</v>
      </c>
      <c r="L22" s="186">
        <v>1</v>
      </c>
      <c r="M22" s="186">
        <v>4</v>
      </c>
      <c r="N22" s="186">
        <v>14</v>
      </c>
    </row>
    <row r="23" spans="1:14" ht="13.5" x14ac:dyDescent="0.25">
      <c r="A23" s="188" t="s">
        <v>252</v>
      </c>
      <c r="B23" s="188" t="s">
        <v>133</v>
      </c>
      <c r="C23" s="188" t="s">
        <v>253</v>
      </c>
      <c r="D23" s="186">
        <v>4863</v>
      </c>
      <c r="E23" s="188" t="s">
        <v>2256</v>
      </c>
      <c r="F23" s="188" t="s">
        <v>47</v>
      </c>
      <c r="G23" s="188" t="s">
        <v>368</v>
      </c>
      <c r="H23" s="188" t="s">
        <v>251</v>
      </c>
      <c r="I23" s="186">
        <v>1254</v>
      </c>
      <c r="J23" s="186">
        <v>1527</v>
      </c>
      <c r="K23" s="186">
        <v>1</v>
      </c>
      <c r="L23" s="186">
        <v>1</v>
      </c>
      <c r="M23" s="186">
        <v>4</v>
      </c>
      <c r="N23" s="186">
        <v>14</v>
      </c>
    </row>
    <row r="24" spans="1:14" ht="13.5" x14ac:dyDescent="0.25">
      <c r="A24" s="188" t="s">
        <v>252</v>
      </c>
      <c r="B24" s="188" t="s">
        <v>133</v>
      </c>
      <c r="C24" s="188" t="s">
        <v>253</v>
      </c>
      <c r="D24" s="186">
        <v>4863</v>
      </c>
      <c r="E24" s="188" t="s">
        <v>2256</v>
      </c>
      <c r="F24" s="188" t="s">
        <v>47</v>
      </c>
      <c r="G24" s="188" t="s">
        <v>369</v>
      </c>
      <c r="H24" s="188" t="s">
        <v>251</v>
      </c>
      <c r="I24" s="186">
        <v>1254</v>
      </c>
      <c r="J24" s="186">
        <v>1528</v>
      </c>
      <c r="K24" s="186">
        <v>1</v>
      </c>
      <c r="L24" s="186">
        <v>1</v>
      </c>
      <c r="M24" s="186">
        <v>4</v>
      </c>
      <c r="N24" s="186">
        <v>14</v>
      </c>
    </row>
    <row r="25" spans="1:14" ht="13.5" x14ac:dyDescent="0.25">
      <c r="A25" s="188" t="s">
        <v>252</v>
      </c>
      <c r="B25" s="188" t="s">
        <v>133</v>
      </c>
      <c r="C25" s="188" t="s">
        <v>253</v>
      </c>
      <c r="D25" s="186">
        <v>4863</v>
      </c>
      <c r="E25" s="188" t="s">
        <v>2256</v>
      </c>
      <c r="F25" s="188" t="s">
        <v>47</v>
      </c>
      <c r="G25" s="188" t="s">
        <v>6</v>
      </c>
      <c r="H25" s="188" t="s">
        <v>251</v>
      </c>
      <c r="I25" s="186">
        <v>1254</v>
      </c>
      <c r="J25" s="186">
        <v>1105</v>
      </c>
      <c r="K25" s="186">
        <v>1</v>
      </c>
      <c r="L25" s="186">
        <v>1</v>
      </c>
      <c r="M25" s="186">
        <v>4</v>
      </c>
      <c r="N25" s="186">
        <v>14</v>
      </c>
    </row>
    <row r="26" spans="1:14" ht="13.5" x14ac:dyDescent="0.25">
      <c r="A26" s="188" t="s">
        <v>252</v>
      </c>
      <c r="B26" s="188" t="s">
        <v>133</v>
      </c>
      <c r="C26" s="188" t="s">
        <v>253</v>
      </c>
      <c r="D26" s="186">
        <v>4863</v>
      </c>
      <c r="E26" s="188" t="s">
        <v>2256</v>
      </c>
      <c r="F26" s="188" t="s">
        <v>47</v>
      </c>
      <c r="G26" s="185" t="s">
        <v>225</v>
      </c>
      <c r="H26" s="185" t="s">
        <v>251</v>
      </c>
      <c r="I26" s="187">
        <v>1254</v>
      </c>
      <c r="J26" s="187">
        <v>1193</v>
      </c>
      <c r="K26" s="187">
        <v>1</v>
      </c>
      <c r="L26" s="187">
        <v>1</v>
      </c>
      <c r="M26" s="187">
        <v>4</v>
      </c>
      <c r="N26" s="187">
        <v>22</v>
      </c>
    </row>
    <row r="27" spans="1:14" ht="13.5" x14ac:dyDescent="0.25">
      <c r="A27" s="188" t="s">
        <v>252</v>
      </c>
      <c r="B27" s="188" t="s">
        <v>133</v>
      </c>
      <c r="C27" s="188" t="s">
        <v>253</v>
      </c>
      <c r="D27" s="186">
        <v>4863</v>
      </c>
      <c r="E27" s="188" t="s">
        <v>2256</v>
      </c>
      <c r="F27" s="188" t="s">
        <v>47</v>
      </c>
      <c r="G27" s="188" t="s">
        <v>306</v>
      </c>
      <c r="H27" s="188" t="s">
        <v>251</v>
      </c>
      <c r="I27" s="186">
        <v>1254</v>
      </c>
      <c r="J27" s="186">
        <v>1448</v>
      </c>
      <c r="K27" s="186">
        <v>1</v>
      </c>
      <c r="L27" s="186">
        <v>1</v>
      </c>
      <c r="M27" s="186">
        <v>4</v>
      </c>
      <c r="N27" s="186">
        <v>14</v>
      </c>
    </row>
    <row r="28" spans="1:14" ht="13.5" x14ac:dyDescent="0.25">
      <c r="A28" s="188" t="s">
        <v>252</v>
      </c>
      <c r="B28" s="188" t="s">
        <v>133</v>
      </c>
      <c r="C28" s="188" t="s">
        <v>253</v>
      </c>
      <c r="D28" s="186">
        <v>4863</v>
      </c>
      <c r="E28" s="188" t="s">
        <v>2256</v>
      </c>
      <c r="F28" s="188" t="s">
        <v>47</v>
      </c>
      <c r="G28" s="185" t="s">
        <v>365</v>
      </c>
      <c r="H28" s="185" t="s">
        <v>251</v>
      </c>
      <c r="I28" s="186">
        <v>1254</v>
      </c>
      <c r="J28" s="187">
        <v>1296</v>
      </c>
      <c r="K28" s="187">
        <v>1</v>
      </c>
      <c r="L28" s="186">
        <v>1</v>
      </c>
      <c r="M28" s="186">
        <v>4</v>
      </c>
      <c r="N28" s="186">
        <v>12</v>
      </c>
    </row>
    <row r="29" spans="1:14" ht="13.5" x14ac:dyDescent="0.25">
      <c r="A29" s="185" t="s">
        <v>252</v>
      </c>
      <c r="B29" s="185" t="s">
        <v>133</v>
      </c>
      <c r="C29" s="185" t="s">
        <v>253</v>
      </c>
      <c r="D29" s="187">
        <v>4863</v>
      </c>
      <c r="E29" s="188" t="s">
        <v>2256</v>
      </c>
      <c r="F29" s="185" t="s">
        <v>47</v>
      </c>
      <c r="G29" s="185" t="s">
        <v>366</v>
      </c>
      <c r="H29" s="185" t="s">
        <v>251</v>
      </c>
      <c r="I29" s="187">
        <v>1254</v>
      </c>
      <c r="J29" s="187">
        <v>1105</v>
      </c>
      <c r="K29" s="187">
        <v>1</v>
      </c>
      <c r="L29" s="187">
        <v>1</v>
      </c>
      <c r="M29" s="187">
        <v>4</v>
      </c>
      <c r="N29" s="187">
        <v>14</v>
      </c>
    </row>
    <row r="30" spans="1:14" ht="13.5" x14ac:dyDescent="0.25">
      <c r="A30" s="188" t="s">
        <v>252</v>
      </c>
      <c r="B30" s="188" t="s">
        <v>133</v>
      </c>
      <c r="C30" s="188" t="s">
        <v>253</v>
      </c>
      <c r="D30" s="186">
        <v>4863</v>
      </c>
      <c r="E30" s="188" t="s">
        <v>2256</v>
      </c>
      <c r="F30" s="188" t="s">
        <v>47</v>
      </c>
      <c r="G30" s="188" t="s">
        <v>137</v>
      </c>
      <c r="H30" s="188" t="s">
        <v>251</v>
      </c>
      <c r="I30" s="186">
        <v>1254</v>
      </c>
      <c r="J30" s="186">
        <v>1105</v>
      </c>
      <c r="K30" s="186">
        <v>1</v>
      </c>
      <c r="L30" s="186">
        <v>1</v>
      </c>
      <c r="M30" s="186">
        <v>4</v>
      </c>
      <c r="N30" s="186">
        <v>14</v>
      </c>
    </row>
    <row r="31" spans="1:14" ht="13.5" x14ac:dyDescent="0.25">
      <c r="A31" s="185" t="s">
        <v>252</v>
      </c>
      <c r="B31" s="185" t="s">
        <v>133</v>
      </c>
      <c r="C31" s="185" t="s">
        <v>253</v>
      </c>
      <c r="D31" s="187">
        <v>4863</v>
      </c>
      <c r="E31" s="188" t="s">
        <v>2256</v>
      </c>
      <c r="F31" s="185" t="s">
        <v>47</v>
      </c>
      <c r="G31" s="185" t="s">
        <v>274</v>
      </c>
      <c r="H31" s="185" t="s">
        <v>251</v>
      </c>
      <c r="I31" s="187">
        <v>1254</v>
      </c>
      <c r="J31" s="187">
        <v>1105</v>
      </c>
      <c r="K31" s="187">
        <v>1</v>
      </c>
      <c r="L31" s="187">
        <v>1</v>
      </c>
      <c r="M31" s="187">
        <v>4</v>
      </c>
      <c r="N31" s="187">
        <v>14</v>
      </c>
    </row>
    <row r="32" spans="1:14" ht="13.5" x14ac:dyDescent="0.25">
      <c r="A32" s="188" t="s">
        <v>252</v>
      </c>
      <c r="B32" s="188" t="s">
        <v>133</v>
      </c>
      <c r="C32" s="188" t="s">
        <v>253</v>
      </c>
      <c r="D32" s="186">
        <v>4863</v>
      </c>
      <c r="E32" s="188" t="s">
        <v>2256</v>
      </c>
      <c r="F32" s="188" t="s">
        <v>372</v>
      </c>
      <c r="G32" s="189" t="s">
        <v>373</v>
      </c>
      <c r="H32" s="188" t="s">
        <v>251</v>
      </c>
      <c r="I32" s="186">
        <v>1254</v>
      </c>
      <c r="J32" s="186">
        <v>1017</v>
      </c>
      <c r="K32" s="186">
        <v>66</v>
      </c>
      <c r="L32" s="186">
        <v>1</v>
      </c>
      <c r="M32" s="186">
        <v>1</v>
      </c>
      <c r="N32" s="186">
        <v>14</v>
      </c>
    </row>
    <row r="33" spans="1:14" ht="13.5" x14ac:dyDescent="0.25">
      <c r="A33" s="188" t="s">
        <v>252</v>
      </c>
      <c r="B33" s="188" t="s">
        <v>133</v>
      </c>
      <c r="C33" s="188" t="s">
        <v>253</v>
      </c>
      <c r="D33" s="186">
        <v>4867</v>
      </c>
      <c r="E33" s="188" t="s">
        <v>2257</v>
      </c>
      <c r="F33" s="188" t="s">
        <v>47</v>
      </c>
      <c r="G33" s="188" t="s">
        <v>254</v>
      </c>
      <c r="H33" s="188" t="s">
        <v>251</v>
      </c>
      <c r="I33" s="186">
        <v>1255</v>
      </c>
      <c r="J33" s="186">
        <v>1105</v>
      </c>
      <c r="K33" s="186">
        <v>1</v>
      </c>
      <c r="L33" s="186">
        <v>1</v>
      </c>
      <c r="M33" s="186">
        <v>4</v>
      </c>
      <c r="N33" s="186">
        <v>14</v>
      </c>
    </row>
    <row r="34" spans="1:14" ht="13.5" x14ac:dyDescent="0.25">
      <c r="A34" s="188" t="s">
        <v>252</v>
      </c>
      <c r="B34" s="188" t="s">
        <v>133</v>
      </c>
      <c r="C34" s="188" t="s">
        <v>253</v>
      </c>
      <c r="D34" s="186">
        <v>4867</v>
      </c>
      <c r="E34" s="188" t="s">
        <v>2257</v>
      </c>
      <c r="F34" s="188" t="s">
        <v>47</v>
      </c>
      <c r="G34" s="188" t="s">
        <v>305</v>
      </c>
      <c r="H34" s="188" t="s">
        <v>251</v>
      </c>
      <c r="I34" s="186">
        <v>1255</v>
      </c>
      <c r="J34" s="186">
        <v>1446</v>
      </c>
      <c r="K34" s="186">
        <v>1</v>
      </c>
      <c r="L34" s="186">
        <v>1</v>
      </c>
      <c r="M34" s="186">
        <v>4</v>
      </c>
      <c r="N34" s="186">
        <v>14</v>
      </c>
    </row>
    <row r="35" spans="1:14" ht="13.5" x14ac:dyDescent="0.25">
      <c r="A35" s="188" t="s">
        <v>252</v>
      </c>
      <c r="B35" s="188" t="s">
        <v>133</v>
      </c>
      <c r="C35" s="188" t="s">
        <v>253</v>
      </c>
      <c r="D35" s="186">
        <v>4867</v>
      </c>
      <c r="E35" s="188" t="s">
        <v>2257</v>
      </c>
      <c r="F35" s="188" t="s">
        <v>47</v>
      </c>
      <c r="G35" s="188" t="s">
        <v>368</v>
      </c>
      <c r="H35" s="188" t="s">
        <v>251</v>
      </c>
      <c r="I35" s="186">
        <v>1255</v>
      </c>
      <c r="J35" s="186">
        <v>1527</v>
      </c>
      <c r="K35" s="186">
        <v>1</v>
      </c>
      <c r="L35" s="186">
        <v>1</v>
      </c>
      <c r="M35" s="186">
        <v>4</v>
      </c>
      <c r="N35" s="186">
        <v>14</v>
      </c>
    </row>
    <row r="36" spans="1:14" ht="13.5" x14ac:dyDescent="0.25">
      <c r="A36" s="188" t="s">
        <v>252</v>
      </c>
      <c r="B36" s="188" t="s">
        <v>133</v>
      </c>
      <c r="C36" s="188" t="s">
        <v>253</v>
      </c>
      <c r="D36" s="186">
        <v>4867</v>
      </c>
      <c r="E36" s="188" t="s">
        <v>2257</v>
      </c>
      <c r="F36" s="188" t="s">
        <v>47</v>
      </c>
      <c r="G36" s="188" t="s">
        <v>369</v>
      </c>
      <c r="H36" s="188" t="s">
        <v>251</v>
      </c>
      <c r="I36" s="186">
        <v>1255</v>
      </c>
      <c r="J36" s="186">
        <v>1528</v>
      </c>
      <c r="K36" s="186">
        <v>1</v>
      </c>
      <c r="L36" s="186">
        <v>1</v>
      </c>
      <c r="M36" s="186">
        <v>4</v>
      </c>
      <c r="N36" s="186">
        <v>14</v>
      </c>
    </row>
    <row r="37" spans="1:14" ht="13.5" x14ac:dyDescent="0.25">
      <c r="A37" s="188" t="s">
        <v>252</v>
      </c>
      <c r="B37" s="188" t="s">
        <v>133</v>
      </c>
      <c r="C37" s="188" t="s">
        <v>253</v>
      </c>
      <c r="D37" s="186">
        <v>4867</v>
      </c>
      <c r="E37" s="188" t="s">
        <v>2257</v>
      </c>
      <c r="F37" s="188" t="s">
        <v>47</v>
      </c>
      <c r="G37" s="188" t="s">
        <v>6</v>
      </c>
      <c r="H37" s="188" t="s">
        <v>251</v>
      </c>
      <c r="I37" s="186">
        <v>1255</v>
      </c>
      <c r="J37" s="186">
        <v>1105</v>
      </c>
      <c r="K37" s="186">
        <v>1</v>
      </c>
      <c r="L37" s="186">
        <v>1</v>
      </c>
      <c r="M37" s="186">
        <v>4</v>
      </c>
      <c r="N37" s="186">
        <v>14</v>
      </c>
    </row>
    <row r="38" spans="1:14" ht="13.5" x14ac:dyDescent="0.25">
      <c r="A38" s="188" t="s">
        <v>252</v>
      </c>
      <c r="B38" s="188" t="s">
        <v>133</v>
      </c>
      <c r="C38" s="188" t="s">
        <v>253</v>
      </c>
      <c r="D38" s="186">
        <v>4867</v>
      </c>
      <c r="E38" s="188" t="s">
        <v>2257</v>
      </c>
      <c r="F38" s="188" t="s">
        <v>47</v>
      </c>
      <c r="G38" s="185" t="s">
        <v>225</v>
      </c>
      <c r="H38" s="185" t="s">
        <v>251</v>
      </c>
      <c r="I38" s="187">
        <v>1255</v>
      </c>
      <c r="J38" s="187">
        <v>1193</v>
      </c>
      <c r="K38" s="187">
        <v>1</v>
      </c>
      <c r="L38" s="187">
        <v>1</v>
      </c>
      <c r="M38" s="187">
        <v>4</v>
      </c>
      <c r="N38" s="187">
        <v>22</v>
      </c>
    </row>
    <row r="39" spans="1:14" ht="13.5" x14ac:dyDescent="0.25">
      <c r="A39" s="188" t="s">
        <v>252</v>
      </c>
      <c r="B39" s="188" t="s">
        <v>133</v>
      </c>
      <c r="C39" s="188" t="s">
        <v>253</v>
      </c>
      <c r="D39" s="186">
        <v>4867</v>
      </c>
      <c r="E39" s="188" t="s">
        <v>2257</v>
      </c>
      <c r="F39" s="188" t="s">
        <v>47</v>
      </c>
      <c r="G39" s="188" t="s">
        <v>306</v>
      </c>
      <c r="H39" s="188" t="s">
        <v>251</v>
      </c>
      <c r="I39" s="186">
        <v>1255</v>
      </c>
      <c r="J39" s="186">
        <v>1448</v>
      </c>
      <c r="K39" s="186">
        <v>1</v>
      </c>
      <c r="L39" s="186">
        <v>1</v>
      </c>
      <c r="M39" s="186">
        <v>4</v>
      </c>
      <c r="N39" s="186">
        <v>14</v>
      </c>
    </row>
    <row r="40" spans="1:14" ht="13.5" x14ac:dyDescent="0.25">
      <c r="A40" s="188" t="s">
        <v>252</v>
      </c>
      <c r="B40" s="188" t="s">
        <v>133</v>
      </c>
      <c r="C40" s="188" t="s">
        <v>253</v>
      </c>
      <c r="D40" s="186">
        <v>4867</v>
      </c>
      <c r="E40" s="188" t="s">
        <v>2257</v>
      </c>
      <c r="F40" s="188" t="s">
        <v>47</v>
      </c>
      <c r="G40" s="185" t="s">
        <v>365</v>
      </c>
      <c r="H40" s="185" t="s">
        <v>251</v>
      </c>
      <c r="I40" s="186">
        <v>1255</v>
      </c>
      <c r="J40" s="187">
        <v>1296</v>
      </c>
      <c r="K40" s="187">
        <v>1</v>
      </c>
      <c r="L40" s="186">
        <v>1</v>
      </c>
      <c r="M40" s="186">
        <v>4</v>
      </c>
      <c r="N40" s="186">
        <v>12</v>
      </c>
    </row>
    <row r="41" spans="1:14" ht="13.5" x14ac:dyDescent="0.25">
      <c r="A41" s="185" t="s">
        <v>252</v>
      </c>
      <c r="B41" s="185" t="s">
        <v>133</v>
      </c>
      <c r="C41" s="185" t="s">
        <v>253</v>
      </c>
      <c r="D41" s="187">
        <v>4867</v>
      </c>
      <c r="E41" s="188" t="s">
        <v>2257</v>
      </c>
      <c r="F41" s="185" t="s">
        <v>47</v>
      </c>
      <c r="G41" s="185" t="s">
        <v>366</v>
      </c>
      <c r="H41" s="185" t="s">
        <v>251</v>
      </c>
      <c r="I41" s="187">
        <v>1255</v>
      </c>
      <c r="J41" s="187">
        <v>1105</v>
      </c>
      <c r="K41" s="187">
        <v>1</v>
      </c>
      <c r="L41" s="187">
        <v>1</v>
      </c>
      <c r="M41" s="187">
        <v>4</v>
      </c>
      <c r="N41" s="187">
        <v>14</v>
      </c>
    </row>
    <row r="42" spans="1:14" ht="13.5" x14ac:dyDescent="0.25">
      <c r="A42" s="188" t="s">
        <v>252</v>
      </c>
      <c r="B42" s="188" t="s">
        <v>133</v>
      </c>
      <c r="C42" s="188" t="s">
        <v>253</v>
      </c>
      <c r="D42" s="186">
        <v>4867</v>
      </c>
      <c r="E42" s="188" t="s">
        <v>2257</v>
      </c>
      <c r="F42" s="188" t="s">
        <v>47</v>
      </c>
      <c r="G42" s="188" t="s">
        <v>137</v>
      </c>
      <c r="H42" s="188" t="s">
        <v>251</v>
      </c>
      <c r="I42" s="186">
        <v>1255</v>
      </c>
      <c r="J42" s="186">
        <v>1105</v>
      </c>
      <c r="K42" s="186">
        <v>1</v>
      </c>
      <c r="L42" s="186">
        <v>1</v>
      </c>
      <c r="M42" s="186">
        <v>4</v>
      </c>
      <c r="N42" s="186">
        <v>14</v>
      </c>
    </row>
    <row r="43" spans="1:14" ht="13.5" x14ac:dyDescent="0.25">
      <c r="A43" s="185" t="s">
        <v>252</v>
      </c>
      <c r="B43" s="185" t="s">
        <v>133</v>
      </c>
      <c r="C43" s="185" t="s">
        <v>253</v>
      </c>
      <c r="D43" s="187">
        <v>4867</v>
      </c>
      <c r="E43" s="188" t="s">
        <v>2257</v>
      </c>
      <c r="F43" s="185" t="s">
        <v>47</v>
      </c>
      <c r="G43" s="185" t="s">
        <v>274</v>
      </c>
      <c r="H43" s="185" t="s">
        <v>251</v>
      </c>
      <c r="I43" s="187">
        <v>1255</v>
      </c>
      <c r="J43" s="187">
        <v>1105</v>
      </c>
      <c r="K43" s="187">
        <v>1</v>
      </c>
      <c r="L43" s="187">
        <v>1</v>
      </c>
      <c r="M43" s="187">
        <v>4</v>
      </c>
      <c r="N43" s="187">
        <v>14</v>
      </c>
    </row>
    <row r="44" spans="1:14" ht="13.5" x14ac:dyDescent="0.25">
      <c r="A44" s="188" t="s">
        <v>252</v>
      </c>
      <c r="B44" s="188" t="s">
        <v>133</v>
      </c>
      <c r="C44" s="188" t="s">
        <v>253</v>
      </c>
      <c r="D44" s="186">
        <v>4867</v>
      </c>
      <c r="E44" s="188" t="s">
        <v>2257</v>
      </c>
      <c r="F44" s="188" t="s">
        <v>372</v>
      </c>
      <c r="G44" s="189" t="s">
        <v>373</v>
      </c>
      <c r="H44" s="188" t="s">
        <v>251</v>
      </c>
      <c r="I44" s="186">
        <v>1255</v>
      </c>
      <c r="J44" s="186">
        <v>1017</v>
      </c>
      <c r="K44" s="186">
        <v>66</v>
      </c>
      <c r="L44" s="186">
        <v>1</v>
      </c>
      <c r="M44" s="186">
        <v>1</v>
      </c>
      <c r="N44" s="186">
        <v>14</v>
      </c>
    </row>
    <row r="45" spans="1:14" ht="13.5" x14ac:dyDescent="0.25">
      <c r="A45" s="188" t="s">
        <v>252</v>
      </c>
      <c r="B45" s="188" t="s">
        <v>133</v>
      </c>
      <c r="C45" s="188" t="s">
        <v>253</v>
      </c>
      <c r="D45" s="186">
        <v>4867</v>
      </c>
      <c r="E45" s="188" t="s">
        <v>2257</v>
      </c>
      <c r="F45" s="188" t="s">
        <v>370</v>
      </c>
      <c r="G45" s="188" t="s">
        <v>371</v>
      </c>
      <c r="H45" s="188" t="s">
        <v>251</v>
      </c>
      <c r="I45" s="186">
        <v>1255</v>
      </c>
      <c r="J45" s="186">
        <v>1017</v>
      </c>
      <c r="K45" s="186">
        <v>64</v>
      </c>
      <c r="L45" s="186">
        <v>1</v>
      </c>
      <c r="M45" s="186">
        <v>1</v>
      </c>
      <c r="N45" s="186">
        <v>14</v>
      </c>
    </row>
    <row r="46" spans="1:14" ht="13.5" x14ac:dyDescent="0.25">
      <c r="A46" s="188" t="s">
        <v>252</v>
      </c>
      <c r="B46" s="188" t="s">
        <v>133</v>
      </c>
      <c r="C46" s="188" t="s">
        <v>253</v>
      </c>
      <c r="D46" s="186">
        <v>4869</v>
      </c>
      <c r="E46" s="188" t="s">
        <v>2258</v>
      </c>
      <c r="F46" s="188" t="s">
        <v>47</v>
      </c>
      <c r="G46" s="188" t="s">
        <v>254</v>
      </c>
      <c r="H46" s="188" t="s">
        <v>251</v>
      </c>
      <c r="I46" s="186">
        <v>1223</v>
      </c>
      <c r="J46" s="186">
        <v>1105</v>
      </c>
      <c r="K46" s="186">
        <v>1</v>
      </c>
      <c r="L46" s="186">
        <v>1</v>
      </c>
      <c r="M46" s="186">
        <v>4</v>
      </c>
      <c r="N46" s="186">
        <v>14</v>
      </c>
    </row>
    <row r="47" spans="1:14" ht="13.5" x14ac:dyDescent="0.25">
      <c r="A47" s="188" t="s">
        <v>252</v>
      </c>
      <c r="B47" s="188" t="s">
        <v>133</v>
      </c>
      <c r="C47" s="188" t="s">
        <v>253</v>
      </c>
      <c r="D47" s="186">
        <v>4869</v>
      </c>
      <c r="E47" s="188" t="s">
        <v>2258</v>
      </c>
      <c r="F47" s="188" t="s">
        <v>47</v>
      </c>
      <c r="G47" s="188" t="s">
        <v>305</v>
      </c>
      <c r="H47" s="188" t="s">
        <v>251</v>
      </c>
      <c r="I47" s="186">
        <v>1223</v>
      </c>
      <c r="J47" s="186">
        <v>1446</v>
      </c>
      <c r="K47" s="186">
        <v>1</v>
      </c>
      <c r="L47" s="186">
        <v>1</v>
      </c>
      <c r="M47" s="186">
        <v>4</v>
      </c>
      <c r="N47" s="186">
        <v>14</v>
      </c>
    </row>
    <row r="48" spans="1:14" ht="13.5" x14ac:dyDescent="0.25">
      <c r="A48" s="188" t="s">
        <v>252</v>
      </c>
      <c r="B48" s="188" t="s">
        <v>133</v>
      </c>
      <c r="C48" s="188" t="s">
        <v>253</v>
      </c>
      <c r="D48" s="186">
        <v>4869</v>
      </c>
      <c r="E48" s="188" t="s">
        <v>2258</v>
      </c>
      <c r="F48" s="188" t="s">
        <v>47</v>
      </c>
      <c r="G48" s="188" t="s">
        <v>368</v>
      </c>
      <c r="H48" s="188" t="s">
        <v>251</v>
      </c>
      <c r="I48" s="186">
        <v>1223</v>
      </c>
      <c r="J48" s="186">
        <v>1527</v>
      </c>
      <c r="K48" s="186">
        <v>1</v>
      </c>
      <c r="L48" s="186">
        <v>1</v>
      </c>
      <c r="M48" s="186">
        <v>4</v>
      </c>
      <c r="N48" s="186">
        <v>14</v>
      </c>
    </row>
    <row r="49" spans="1:14" ht="13.5" x14ac:dyDescent="0.25">
      <c r="A49" s="185" t="s">
        <v>252</v>
      </c>
      <c r="B49" s="185" t="s">
        <v>133</v>
      </c>
      <c r="C49" s="185" t="s">
        <v>253</v>
      </c>
      <c r="D49" s="187">
        <v>4869</v>
      </c>
      <c r="E49" s="188" t="s">
        <v>2258</v>
      </c>
      <c r="F49" s="185" t="s">
        <v>47</v>
      </c>
      <c r="G49" s="188" t="s">
        <v>369</v>
      </c>
      <c r="H49" s="185" t="s">
        <v>251</v>
      </c>
      <c r="I49" s="187">
        <v>1223</v>
      </c>
      <c r="J49" s="186">
        <v>1528</v>
      </c>
      <c r="K49" s="186">
        <v>1</v>
      </c>
      <c r="L49" s="186">
        <v>1</v>
      </c>
      <c r="M49" s="186">
        <v>4</v>
      </c>
      <c r="N49" s="186">
        <v>14</v>
      </c>
    </row>
    <row r="50" spans="1:14" ht="13.5" x14ac:dyDescent="0.25">
      <c r="A50" s="188" t="s">
        <v>252</v>
      </c>
      <c r="B50" s="188" t="s">
        <v>133</v>
      </c>
      <c r="C50" s="188" t="s">
        <v>253</v>
      </c>
      <c r="D50" s="186">
        <v>4869</v>
      </c>
      <c r="E50" s="188" t="s">
        <v>2258</v>
      </c>
      <c r="F50" s="152" t="s">
        <v>47</v>
      </c>
      <c r="G50" s="188" t="s">
        <v>6</v>
      </c>
      <c r="H50" s="152" t="s">
        <v>251</v>
      </c>
      <c r="I50" s="153">
        <v>1223</v>
      </c>
      <c r="J50" s="153">
        <v>1105</v>
      </c>
      <c r="K50" s="153">
        <v>1</v>
      </c>
      <c r="L50" s="153">
        <v>1</v>
      </c>
      <c r="M50" s="153">
        <v>4</v>
      </c>
      <c r="N50" s="153">
        <v>14</v>
      </c>
    </row>
    <row r="51" spans="1:14" ht="13.5" x14ac:dyDescent="0.25">
      <c r="A51" s="188" t="s">
        <v>252</v>
      </c>
      <c r="B51" s="188" t="s">
        <v>133</v>
      </c>
      <c r="C51" s="188" t="s">
        <v>253</v>
      </c>
      <c r="D51" s="186">
        <v>4869</v>
      </c>
      <c r="E51" s="188" t="s">
        <v>2258</v>
      </c>
      <c r="F51" s="152" t="s">
        <v>47</v>
      </c>
      <c r="G51" s="185" t="s">
        <v>225</v>
      </c>
      <c r="H51" s="159" t="s">
        <v>251</v>
      </c>
      <c r="I51" s="160">
        <v>1223</v>
      </c>
      <c r="J51" s="160">
        <v>1193</v>
      </c>
      <c r="K51" s="160">
        <v>1</v>
      </c>
      <c r="L51" s="160">
        <v>1</v>
      </c>
      <c r="M51" s="160">
        <v>4</v>
      </c>
      <c r="N51" s="160">
        <v>22</v>
      </c>
    </row>
    <row r="52" spans="1:14" ht="13.5" x14ac:dyDescent="0.25">
      <c r="A52" s="188" t="s">
        <v>252</v>
      </c>
      <c r="B52" s="188" t="s">
        <v>133</v>
      </c>
      <c r="C52" s="188" t="s">
        <v>253</v>
      </c>
      <c r="D52" s="186">
        <v>4869</v>
      </c>
      <c r="E52" s="188" t="s">
        <v>2258</v>
      </c>
      <c r="F52" s="152" t="s">
        <v>47</v>
      </c>
      <c r="G52" s="188" t="s">
        <v>306</v>
      </c>
      <c r="H52" s="152" t="s">
        <v>251</v>
      </c>
      <c r="I52" s="153">
        <v>1223</v>
      </c>
      <c r="J52" s="153">
        <v>1448</v>
      </c>
      <c r="K52" s="153">
        <v>1</v>
      </c>
      <c r="L52" s="153">
        <v>1</v>
      </c>
      <c r="M52" s="153">
        <v>4</v>
      </c>
      <c r="N52" s="153">
        <v>14</v>
      </c>
    </row>
    <row r="53" spans="1:14" ht="13.5" x14ac:dyDescent="0.25">
      <c r="A53" s="188" t="s">
        <v>252</v>
      </c>
      <c r="B53" s="188" t="s">
        <v>133</v>
      </c>
      <c r="C53" s="188" t="s">
        <v>309</v>
      </c>
      <c r="D53" s="186">
        <v>4869</v>
      </c>
      <c r="E53" s="188" t="s">
        <v>2258</v>
      </c>
      <c r="F53" s="152" t="s">
        <v>47</v>
      </c>
      <c r="G53" s="188" t="s">
        <v>310</v>
      </c>
      <c r="H53" s="152" t="s">
        <v>251</v>
      </c>
      <c r="I53" s="153">
        <v>1223</v>
      </c>
      <c r="J53" s="153">
        <v>1434</v>
      </c>
      <c r="K53" s="153">
        <v>1</v>
      </c>
      <c r="L53" s="153">
        <v>1</v>
      </c>
      <c r="M53" s="153">
        <v>4</v>
      </c>
      <c r="N53" s="153">
        <v>14</v>
      </c>
    </row>
    <row r="54" spans="1:14" ht="13.5" x14ac:dyDescent="0.25">
      <c r="A54" s="188" t="s">
        <v>252</v>
      </c>
      <c r="B54" s="188" t="s">
        <v>133</v>
      </c>
      <c r="C54" s="188" t="s">
        <v>253</v>
      </c>
      <c r="D54" s="186">
        <v>4869</v>
      </c>
      <c r="E54" s="188" t="s">
        <v>2258</v>
      </c>
      <c r="F54" s="152" t="s">
        <v>47</v>
      </c>
      <c r="G54" s="185" t="s">
        <v>365</v>
      </c>
      <c r="H54" s="159" t="s">
        <v>251</v>
      </c>
      <c r="I54" s="160">
        <v>1223</v>
      </c>
      <c r="J54" s="160">
        <v>1296</v>
      </c>
      <c r="K54" s="160">
        <v>1</v>
      </c>
      <c r="L54" s="153">
        <v>1</v>
      </c>
      <c r="M54" s="153">
        <v>4</v>
      </c>
      <c r="N54" s="153">
        <v>12</v>
      </c>
    </row>
    <row r="55" spans="1:14" ht="13.5" x14ac:dyDescent="0.25">
      <c r="A55" s="185" t="s">
        <v>252</v>
      </c>
      <c r="B55" s="185" t="s">
        <v>133</v>
      </c>
      <c r="C55" s="185" t="s">
        <v>253</v>
      </c>
      <c r="D55" s="187">
        <v>4869</v>
      </c>
      <c r="E55" s="188" t="s">
        <v>2258</v>
      </c>
      <c r="F55" s="159" t="s">
        <v>47</v>
      </c>
      <c r="G55" s="185" t="s">
        <v>366</v>
      </c>
      <c r="H55" s="159" t="s">
        <v>251</v>
      </c>
      <c r="I55" s="160">
        <v>1223</v>
      </c>
      <c r="J55" s="160">
        <v>1222</v>
      </c>
      <c r="K55" s="160">
        <v>1</v>
      </c>
      <c r="L55" s="160">
        <v>1</v>
      </c>
      <c r="M55" s="160">
        <v>4</v>
      </c>
      <c r="N55" s="160">
        <v>14</v>
      </c>
    </row>
    <row r="56" spans="1:14" ht="13.5" x14ac:dyDescent="0.25">
      <c r="A56" s="188" t="s">
        <v>252</v>
      </c>
      <c r="B56" s="188" t="s">
        <v>133</v>
      </c>
      <c r="C56" s="188" t="s">
        <v>253</v>
      </c>
      <c r="D56" s="186">
        <v>4869</v>
      </c>
      <c r="E56" s="188" t="s">
        <v>2258</v>
      </c>
      <c r="F56" s="152" t="s">
        <v>47</v>
      </c>
      <c r="G56" s="188" t="s">
        <v>137</v>
      </c>
      <c r="H56" s="152" t="s">
        <v>251</v>
      </c>
      <c r="I56" s="153">
        <v>1223</v>
      </c>
      <c r="J56" s="153">
        <v>1105</v>
      </c>
      <c r="K56" s="153">
        <v>1</v>
      </c>
      <c r="L56" s="153">
        <v>1</v>
      </c>
      <c r="M56" s="153">
        <v>4</v>
      </c>
      <c r="N56" s="153">
        <v>14</v>
      </c>
    </row>
    <row r="57" spans="1:14" ht="13.5" x14ac:dyDescent="0.25">
      <c r="A57" s="185" t="s">
        <v>252</v>
      </c>
      <c r="B57" s="185" t="s">
        <v>133</v>
      </c>
      <c r="C57" s="185" t="s">
        <v>253</v>
      </c>
      <c r="D57" s="187">
        <v>4869</v>
      </c>
      <c r="E57" s="188" t="s">
        <v>2258</v>
      </c>
      <c r="F57" s="185" t="s">
        <v>47</v>
      </c>
      <c r="G57" s="185" t="s">
        <v>274</v>
      </c>
      <c r="H57" s="159" t="s">
        <v>251</v>
      </c>
      <c r="I57" s="160">
        <v>1223</v>
      </c>
      <c r="J57" s="160">
        <v>1222</v>
      </c>
      <c r="K57" s="187">
        <v>1</v>
      </c>
      <c r="L57" s="187">
        <v>1</v>
      </c>
      <c r="M57" s="187">
        <v>4</v>
      </c>
      <c r="N57" s="187">
        <v>14</v>
      </c>
    </row>
    <row r="58" spans="1:14" ht="13.5" x14ac:dyDescent="0.25">
      <c r="A58" s="188" t="s">
        <v>252</v>
      </c>
      <c r="B58" s="188" t="s">
        <v>133</v>
      </c>
      <c r="C58" s="152" t="s">
        <v>253</v>
      </c>
      <c r="D58" s="153">
        <v>4869</v>
      </c>
      <c r="E58" s="188" t="s">
        <v>2258</v>
      </c>
      <c r="F58" s="152" t="s">
        <v>47</v>
      </c>
      <c r="G58" s="152" t="s">
        <v>8</v>
      </c>
      <c r="H58" s="152" t="s">
        <v>251</v>
      </c>
      <c r="I58" s="153">
        <v>1223</v>
      </c>
      <c r="J58" s="153">
        <v>1024</v>
      </c>
      <c r="K58" s="153">
        <v>1</v>
      </c>
      <c r="L58" s="153">
        <v>1</v>
      </c>
      <c r="M58" s="153">
        <v>4</v>
      </c>
      <c r="N58" s="153">
        <v>14</v>
      </c>
    </row>
    <row r="59" spans="1:14" ht="13.5" x14ac:dyDescent="0.25">
      <c r="A59" s="188" t="s">
        <v>252</v>
      </c>
      <c r="B59" s="188" t="s">
        <v>133</v>
      </c>
      <c r="C59" s="188" t="s">
        <v>253</v>
      </c>
      <c r="D59" s="153">
        <v>4869</v>
      </c>
      <c r="E59" s="188" t="s">
        <v>2258</v>
      </c>
      <c r="F59" s="152" t="s">
        <v>47</v>
      </c>
      <c r="G59" s="152" t="s">
        <v>7</v>
      </c>
      <c r="H59" s="152" t="s">
        <v>251</v>
      </c>
      <c r="I59" s="153">
        <v>1223</v>
      </c>
      <c r="J59" s="153">
        <v>1024</v>
      </c>
      <c r="K59" s="153">
        <v>1</v>
      </c>
      <c r="L59" s="153">
        <v>1</v>
      </c>
      <c r="M59" s="153">
        <v>4</v>
      </c>
      <c r="N59" s="153">
        <v>14</v>
      </c>
    </row>
    <row r="60" spans="1:14" ht="13.5" x14ac:dyDescent="0.25">
      <c r="A60" s="188" t="s">
        <v>252</v>
      </c>
      <c r="B60" s="188" t="s">
        <v>133</v>
      </c>
      <c r="C60" s="188" t="s">
        <v>253</v>
      </c>
      <c r="D60" s="153">
        <v>4869</v>
      </c>
      <c r="E60" s="188" t="s">
        <v>2258</v>
      </c>
      <c r="F60" s="152" t="s">
        <v>47</v>
      </c>
      <c r="G60" s="152" t="s">
        <v>10</v>
      </c>
      <c r="H60" s="152" t="s">
        <v>251</v>
      </c>
      <c r="I60" s="153">
        <v>1223</v>
      </c>
      <c r="J60" s="153">
        <v>1222</v>
      </c>
      <c r="K60" s="153">
        <v>1</v>
      </c>
      <c r="L60" s="153">
        <v>1</v>
      </c>
      <c r="M60" s="153">
        <v>4</v>
      </c>
      <c r="N60" s="153">
        <v>14</v>
      </c>
    </row>
    <row r="61" spans="1:14" ht="13.5" x14ac:dyDescent="0.25">
      <c r="A61" s="188" t="s">
        <v>252</v>
      </c>
      <c r="B61" s="188" t="s">
        <v>133</v>
      </c>
      <c r="C61" s="188" t="s">
        <v>253</v>
      </c>
      <c r="D61" s="186">
        <v>4869</v>
      </c>
      <c r="E61" s="188" t="s">
        <v>2258</v>
      </c>
      <c r="F61" s="188" t="s">
        <v>47</v>
      </c>
      <c r="G61" s="188" t="s">
        <v>9</v>
      </c>
      <c r="H61" s="152" t="s">
        <v>251</v>
      </c>
      <c r="I61" s="153">
        <v>1223</v>
      </c>
      <c r="J61" s="153">
        <v>1222</v>
      </c>
      <c r="K61" s="153">
        <v>1</v>
      </c>
      <c r="L61" s="153">
        <v>1</v>
      </c>
      <c r="M61" s="153">
        <v>4</v>
      </c>
      <c r="N61" s="153">
        <v>14</v>
      </c>
    </row>
    <row r="62" spans="1:14" ht="13.5" x14ac:dyDescent="0.25">
      <c r="A62" s="188" t="s">
        <v>252</v>
      </c>
      <c r="B62" s="188" t="s">
        <v>133</v>
      </c>
      <c r="C62" s="188" t="s">
        <v>253</v>
      </c>
      <c r="D62" s="186">
        <v>4869</v>
      </c>
      <c r="E62" s="188" t="s">
        <v>2258</v>
      </c>
      <c r="F62" s="188" t="s">
        <v>47</v>
      </c>
      <c r="G62" s="188" t="s">
        <v>138</v>
      </c>
      <c r="H62" s="188" t="s">
        <v>251</v>
      </c>
      <c r="I62" s="186">
        <v>1223</v>
      </c>
      <c r="J62" s="153">
        <v>1222</v>
      </c>
      <c r="K62" s="153">
        <v>1</v>
      </c>
      <c r="L62" s="153">
        <v>1</v>
      </c>
      <c r="M62" s="153">
        <v>4</v>
      </c>
      <c r="N62" s="153">
        <v>14</v>
      </c>
    </row>
    <row r="63" spans="1:14" ht="13.5" x14ac:dyDescent="0.25">
      <c r="A63" s="188" t="s">
        <v>252</v>
      </c>
      <c r="B63" s="188" t="s">
        <v>133</v>
      </c>
      <c r="C63" s="188" t="s">
        <v>253</v>
      </c>
      <c r="D63" s="186">
        <v>4869</v>
      </c>
      <c r="E63" s="188" t="s">
        <v>2258</v>
      </c>
      <c r="F63" s="188" t="s">
        <v>372</v>
      </c>
      <c r="G63" s="189" t="s">
        <v>373</v>
      </c>
      <c r="H63" s="188" t="s">
        <v>251</v>
      </c>
      <c r="I63" s="186">
        <v>1223</v>
      </c>
      <c r="J63" s="153">
        <v>1017</v>
      </c>
      <c r="K63" s="153">
        <v>66</v>
      </c>
      <c r="L63" s="153">
        <v>1</v>
      </c>
      <c r="M63" s="153">
        <v>1</v>
      </c>
      <c r="N63" s="153">
        <v>14</v>
      </c>
    </row>
    <row r="64" spans="1:14" ht="13.5" x14ac:dyDescent="0.25">
      <c r="A64" s="188" t="s">
        <v>252</v>
      </c>
      <c r="B64" s="188" t="s">
        <v>133</v>
      </c>
      <c r="C64" s="188" t="s">
        <v>253</v>
      </c>
      <c r="D64" s="186">
        <v>4869</v>
      </c>
      <c r="E64" s="188" t="s">
        <v>2258</v>
      </c>
      <c r="F64" s="188" t="s">
        <v>370</v>
      </c>
      <c r="G64" s="152" t="s">
        <v>371</v>
      </c>
      <c r="H64" s="188" t="s">
        <v>251</v>
      </c>
      <c r="I64" s="186">
        <v>1223</v>
      </c>
      <c r="J64" s="153">
        <v>1017</v>
      </c>
      <c r="K64" s="153">
        <v>64</v>
      </c>
      <c r="L64" s="153">
        <v>1</v>
      </c>
      <c r="M64" s="153">
        <v>1</v>
      </c>
      <c r="N64" s="153">
        <v>14</v>
      </c>
    </row>
    <row r="65" spans="1:14" ht="13.5" x14ac:dyDescent="0.25">
      <c r="A65" s="188" t="s">
        <v>252</v>
      </c>
      <c r="B65" s="188" t="s">
        <v>133</v>
      </c>
      <c r="C65" s="188" t="s">
        <v>253</v>
      </c>
      <c r="D65" s="186">
        <v>4869</v>
      </c>
      <c r="E65" s="188" t="s">
        <v>2258</v>
      </c>
      <c r="F65" s="161" t="s">
        <v>47</v>
      </c>
      <c r="G65" s="188" t="s">
        <v>445</v>
      </c>
      <c r="H65" s="152" t="s">
        <v>251</v>
      </c>
      <c r="I65" s="153">
        <v>1223</v>
      </c>
      <c r="J65" s="153">
        <v>1024</v>
      </c>
      <c r="K65" s="153">
        <v>1</v>
      </c>
      <c r="L65" s="153">
        <v>1</v>
      </c>
      <c r="M65" s="153">
        <v>4</v>
      </c>
      <c r="N65" s="153">
        <v>16</v>
      </c>
    </row>
    <row r="66" spans="1:14" ht="13.5" x14ac:dyDescent="0.25">
      <c r="A66" s="188" t="s">
        <v>252</v>
      </c>
      <c r="B66" s="188" t="s">
        <v>74</v>
      </c>
      <c r="C66" s="188" t="s">
        <v>164</v>
      </c>
      <c r="D66" s="186">
        <v>5111</v>
      </c>
      <c r="E66" s="188" t="s">
        <v>260</v>
      </c>
      <c r="F66" s="152" t="s">
        <v>165</v>
      </c>
      <c r="G66" s="188" t="s">
        <v>138</v>
      </c>
      <c r="H66" s="152" t="s">
        <v>251</v>
      </c>
      <c r="I66" s="153">
        <v>475</v>
      </c>
      <c r="J66" s="153">
        <v>1194</v>
      </c>
      <c r="K66" s="153">
        <v>3</v>
      </c>
      <c r="L66" s="153">
        <v>1</v>
      </c>
      <c r="M66" s="153">
        <v>5</v>
      </c>
      <c r="N66" s="153">
        <v>20</v>
      </c>
    </row>
    <row r="67" spans="1:14" ht="13.5" x14ac:dyDescent="0.25">
      <c r="A67" s="188" t="s">
        <v>252</v>
      </c>
      <c r="B67" s="188" t="s">
        <v>74</v>
      </c>
      <c r="C67" s="188" t="s">
        <v>164</v>
      </c>
      <c r="D67" s="186">
        <v>5111</v>
      </c>
      <c r="E67" s="188" t="s">
        <v>260</v>
      </c>
      <c r="F67" s="152" t="s">
        <v>165</v>
      </c>
      <c r="G67" s="152" t="s">
        <v>447</v>
      </c>
      <c r="H67" s="152" t="s">
        <v>251</v>
      </c>
      <c r="I67" s="153">
        <v>475</v>
      </c>
      <c r="J67" s="153">
        <v>1024</v>
      </c>
      <c r="K67" s="153">
        <v>3</v>
      </c>
      <c r="L67" s="153">
        <v>1</v>
      </c>
      <c r="M67" s="153">
        <v>4</v>
      </c>
      <c r="N67" s="153">
        <v>16</v>
      </c>
    </row>
    <row r="68" spans="1:14" ht="13.5" x14ac:dyDescent="0.25">
      <c r="A68" s="188" t="s">
        <v>252</v>
      </c>
      <c r="B68" s="188" t="s">
        <v>74</v>
      </c>
      <c r="C68" s="188" t="s">
        <v>164</v>
      </c>
      <c r="D68" s="186">
        <v>5711</v>
      </c>
      <c r="E68" s="188" t="s">
        <v>261</v>
      </c>
      <c r="F68" s="152" t="s">
        <v>165</v>
      </c>
      <c r="G68" s="162" t="s">
        <v>446</v>
      </c>
      <c r="H68" s="152" t="s">
        <v>251</v>
      </c>
      <c r="I68" s="153">
        <v>474</v>
      </c>
      <c r="J68" s="153">
        <v>1024</v>
      </c>
      <c r="K68" s="153">
        <v>3</v>
      </c>
      <c r="L68" s="153">
        <v>1</v>
      </c>
      <c r="M68" s="153">
        <v>4</v>
      </c>
      <c r="N68" s="153">
        <v>16</v>
      </c>
    </row>
    <row r="69" spans="1:14" ht="13.5" x14ac:dyDescent="0.25">
      <c r="A69" s="162" t="s">
        <v>252</v>
      </c>
      <c r="B69" s="162" t="s">
        <v>74</v>
      </c>
      <c r="C69" s="162" t="s">
        <v>164</v>
      </c>
      <c r="D69" s="153">
        <v>5811</v>
      </c>
      <c r="E69" s="162" t="s">
        <v>262</v>
      </c>
      <c r="F69" s="162" t="s">
        <v>165</v>
      </c>
      <c r="G69" s="188" t="s">
        <v>138</v>
      </c>
      <c r="H69" s="188" t="s">
        <v>251</v>
      </c>
      <c r="I69" s="186">
        <v>473</v>
      </c>
      <c r="J69" s="186">
        <v>1194</v>
      </c>
      <c r="K69" s="186">
        <v>3</v>
      </c>
      <c r="L69" s="186">
        <v>1</v>
      </c>
      <c r="M69" s="186">
        <v>5</v>
      </c>
      <c r="N69" s="186">
        <v>20</v>
      </c>
    </row>
    <row r="70" spans="1:14" ht="13.5" x14ac:dyDescent="0.25">
      <c r="A70" s="162" t="s">
        <v>252</v>
      </c>
      <c r="B70" s="162" t="s">
        <v>74</v>
      </c>
      <c r="C70" s="162" t="s">
        <v>164</v>
      </c>
      <c r="D70" s="153">
        <v>5811</v>
      </c>
      <c r="E70" s="162" t="s">
        <v>262</v>
      </c>
      <c r="F70" s="162" t="s">
        <v>165</v>
      </c>
      <c r="G70" s="188" t="s">
        <v>445</v>
      </c>
      <c r="H70" s="188" t="s">
        <v>251</v>
      </c>
      <c r="I70" s="186">
        <v>473</v>
      </c>
      <c r="J70" s="186">
        <v>1024</v>
      </c>
      <c r="K70" s="186">
        <v>3</v>
      </c>
      <c r="L70" s="186">
        <v>1</v>
      </c>
      <c r="M70" s="186">
        <v>4</v>
      </c>
      <c r="N70" s="186">
        <v>16</v>
      </c>
    </row>
    <row r="71" spans="1:14" ht="13.5" x14ac:dyDescent="0.25">
      <c r="A71" s="162" t="s">
        <v>252</v>
      </c>
      <c r="B71" s="162" t="s">
        <v>133</v>
      </c>
      <c r="C71" s="162" t="s">
        <v>33</v>
      </c>
      <c r="D71" s="157">
        <v>9121</v>
      </c>
      <c r="E71" s="163" t="s">
        <v>2290</v>
      </c>
      <c r="F71" s="162" t="s">
        <v>370</v>
      </c>
      <c r="G71" s="189" t="s">
        <v>371</v>
      </c>
      <c r="H71" s="188" t="s">
        <v>251</v>
      </c>
      <c r="I71" s="186">
        <v>1271</v>
      </c>
      <c r="J71" s="186">
        <v>1017</v>
      </c>
      <c r="K71" s="186">
        <v>64</v>
      </c>
      <c r="L71" s="186">
        <v>1</v>
      </c>
      <c r="M71" s="186">
        <v>1</v>
      </c>
      <c r="N71" s="186">
        <v>14</v>
      </c>
    </row>
    <row r="72" spans="1:14" ht="13.5" x14ac:dyDescent="0.25">
      <c r="A72" s="317" t="s">
        <v>252</v>
      </c>
      <c r="B72" s="317" t="s">
        <v>133</v>
      </c>
      <c r="C72" s="317" t="s">
        <v>255</v>
      </c>
      <c r="D72" s="315">
        <v>4231</v>
      </c>
      <c r="E72" s="317" t="s">
        <v>2424</v>
      </c>
      <c r="F72" s="317" t="s">
        <v>250</v>
      </c>
      <c r="G72" s="317" t="s">
        <v>369</v>
      </c>
      <c r="H72" s="314" t="s">
        <v>251</v>
      </c>
      <c r="I72" s="316">
        <v>1149</v>
      </c>
      <c r="J72" s="315">
        <v>1528</v>
      </c>
      <c r="K72" s="315">
        <v>24</v>
      </c>
      <c r="L72" s="315">
        <v>1</v>
      </c>
      <c r="M72" s="315">
        <v>4</v>
      </c>
      <c r="N72" s="315">
        <v>14</v>
      </c>
    </row>
    <row r="73" spans="1:14" ht="13.5" x14ac:dyDescent="0.25">
      <c r="A73" s="317" t="s">
        <v>252</v>
      </c>
      <c r="B73" s="317" t="s">
        <v>133</v>
      </c>
      <c r="C73" s="317" t="s">
        <v>255</v>
      </c>
      <c r="D73" s="315">
        <v>4231</v>
      </c>
      <c r="E73" s="317" t="s">
        <v>2424</v>
      </c>
      <c r="F73" s="317" t="s">
        <v>250</v>
      </c>
      <c r="G73" s="317" t="s">
        <v>6</v>
      </c>
      <c r="H73" s="317" t="s">
        <v>251</v>
      </c>
      <c r="I73" s="315">
        <v>1149</v>
      </c>
      <c r="J73" s="315">
        <v>1013</v>
      </c>
      <c r="K73" s="315">
        <v>24</v>
      </c>
      <c r="L73" s="315">
        <v>1</v>
      </c>
      <c r="M73" s="315">
        <v>2</v>
      </c>
      <c r="N73" s="315">
        <v>22</v>
      </c>
    </row>
    <row r="74" spans="1:14" ht="13.5" x14ac:dyDescent="0.25">
      <c r="A74" s="317" t="s">
        <v>252</v>
      </c>
      <c r="B74" s="317" t="s">
        <v>133</v>
      </c>
      <c r="C74" s="317" t="s">
        <v>255</v>
      </c>
      <c r="D74" s="315">
        <v>4231</v>
      </c>
      <c r="E74" s="317" t="s">
        <v>2424</v>
      </c>
      <c r="F74" s="317" t="s">
        <v>250</v>
      </c>
      <c r="G74" s="317" t="s">
        <v>225</v>
      </c>
      <c r="H74" s="317" t="s">
        <v>251</v>
      </c>
      <c r="I74" s="315">
        <v>1149</v>
      </c>
      <c r="J74" s="315">
        <v>1013</v>
      </c>
      <c r="K74" s="315">
        <v>24</v>
      </c>
      <c r="L74" s="315">
        <v>1</v>
      </c>
      <c r="M74" s="315">
        <v>2</v>
      </c>
      <c r="N74" s="315">
        <v>22</v>
      </c>
    </row>
    <row r="75" spans="1:14" ht="13.5" x14ac:dyDescent="0.25">
      <c r="A75" s="317" t="s">
        <v>252</v>
      </c>
      <c r="B75" s="317" t="s">
        <v>133</v>
      </c>
      <c r="C75" s="317" t="s">
        <v>255</v>
      </c>
      <c r="D75" s="315">
        <v>4231</v>
      </c>
      <c r="E75" s="317" t="s">
        <v>2424</v>
      </c>
      <c r="F75" s="317" t="s">
        <v>250</v>
      </c>
      <c r="G75" s="317" t="s">
        <v>306</v>
      </c>
      <c r="H75" s="317" t="s">
        <v>251</v>
      </c>
      <c r="I75" s="315">
        <v>1149</v>
      </c>
      <c r="J75" s="315">
        <v>1448</v>
      </c>
      <c r="K75" s="315">
        <v>24</v>
      </c>
      <c r="L75" s="315">
        <v>1</v>
      </c>
      <c r="M75" s="315">
        <v>2</v>
      </c>
      <c r="N75" s="315">
        <v>22</v>
      </c>
    </row>
    <row r="76" spans="1:14" ht="13.5" x14ac:dyDescent="0.25">
      <c r="A76" s="317" t="s">
        <v>252</v>
      </c>
      <c r="B76" s="317" t="s">
        <v>133</v>
      </c>
      <c r="C76" s="317" t="s">
        <v>255</v>
      </c>
      <c r="D76" s="315">
        <v>4231</v>
      </c>
      <c r="E76" s="317" t="s">
        <v>2424</v>
      </c>
      <c r="F76" s="317" t="s">
        <v>250</v>
      </c>
      <c r="G76" s="317" t="s">
        <v>137</v>
      </c>
      <c r="H76" s="317" t="s">
        <v>251</v>
      </c>
      <c r="I76" s="315">
        <v>1149</v>
      </c>
      <c r="J76" s="315">
        <v>1013</v>
      </c>
      <c r="K76" s="315">
        <v>24</v>
      </c>
      <c r="L76" s="315">
        <v>1</v>
      </c>
      <c r="M76" s="315">
        <v>2</v>
      </c>
      <c r="N76" s="315">
        <v>22</v>
      </c>
    </row>
  </sheetData>
  <sheetProtection password="C760" sheet="1" objects="1" scenarios="1" pivotTables="0"/>
  <sortState ref="A2:N75">
    <sortCondition ref="E1"/>
  </sortState>
  <phoneticPr fontId="6" type="noConversion"/>
  <pageMargins left="0.75" right="0.75" top="1" bottom="1" header="0.5" footer="0.5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1:C126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63" bestFit="1" customWidth="1"/>
    <col min="2" max="2" width="5.28515625" customWidth="1"/>
    <col min="3" max="3" width="62.42578125" bestFit="1" customWidth="1"/>
  </cols>
  <sheetData>
    <row r="1" spans="1:3" x14ac:dyDescent="0.2">
      <c r="A1" s="48" t="s">
        <v>258</v>
      </c>
      <c r="B1" s="48" t="s">
        <v>243</v>
      </c>
      <c r="C1" s="48" t="s">
        <v>259</v>
      </c>
    </row>
    <row r="2" spans="1:3" x14ac:dyDescent="0.2">
      <c r="A2" s="49" t="s">
        <v>351</v>
      </c>
      <c r="B2" s="50" t="s">
        <v>271</v>
      </c>
      <c r="C2" s="49" t="s">
        <v>2295</v>
      </c>
    </row>
    <row r="3" spans="1:3" ht="25.5" x14ac:dyDescent="0.2">
      <c r="A3" s="49" t="s">
        <v>352</v>
      </c>
      <c r="B3" s="50">
        <v>1</v>
      </c>
      <c r="C3" s="49" t="s">
        <v>2296</v>
      </c>
    </row>
    <row r="4" spans="1:3" x14ac:dyDescent="0.2">
      <c r="A4" s="49" t="s">
        <v>353</v>
      </c>
      <c r="B4" s="50">
        <v>1</v>
      </c>
      <c r="C4" s="49" t="s">
        <v>2297</v>
      </c>
    </row>
    <row r="5" spans="1:3" x14ac:dyDescent="0.2">
      <c r="A5" s="49" t="s">
        <v>354</v>
      </c>
      <c r="B5" s="50">
        <v>1</v>
      </c>
      <c r="C5" s="49" t="s">
        <v>2294</v>
      </c>
    </row>
    <row r="6" spans="1:3" x14ac:dyDescent="0.2">
      <c r="A6" s="49" t="s">
        <v>355</v>
      </c>
      <c r="B6" s="50">
        <v>1</v>
      </c>
      <c r="C6" s="49" t="s">
        <v>2298</v>
      </c>
    </row>
    <row r="7" spans="1:3" x14ac:dyDescent="0.2">
      <c r="A7" s="49" t="s">
        <v>356</v>
      </c>
      <c r="B7" s="50">
        <v>1</v>
      </c>
      <c r="C7" s="49" t="s">
        <v>2299</v>
      </c>
    </row>
    <row r="8" spans="1:3" x14ac:dyDescent="0.2">
      <c r="A8" s="49" t="s">
        <v>357</v>
      </c>
      <c r="B8" s="50">
        <v>1</v>
      </c>
      <c r="C8" s="49" t="s">
        <v>2294</v>
      </c>
    </row>
    <row r="9" spans="1:3" x14ac:dyDescent="0.2">
      <c r="A9" s="49" t="s">
        <v>358</v>
      </c>
      <c r="B9" s="50">
        <v>1</v>
      </c>
      <c r="C9" s="49" t="s">
        <v>2298</v>
      </c>
    </row>
    <row r="10" spans="1:3" ht="25.5" x14ac:dyDescent="0.2">
      <c r="A10" s="49" t="s">
        <v>359</v>
      </c>
      <c r="B10" s="50">
        <v>1</v>
      </c>
      <c r="C10" s="49" t="s">
        <v>2300</v>
      </c>
    </row>
    <row r="11" spans="1:3" ht="25.5" x14ac:dyDescent="0.2">
      <c r="A11" s="49" t="s">
        <v>360</v>
      </c>
      <c r="B11" s="50">
        <v>1</v>
      </c>
      <c r="C11" s="49" t="s">
        <v>2301</v>
      </c>
    </row>
    <row r="12" spans="1:3" x14ac:dyDescent="0.2">
      <c r="A12" s="49" t="s">
        <v>361</v>
      </c>
      <c r="B12" s="50">
        <v>1</v>
      </c>
      <c r="C12" s="49" t="s">
        <v>2302</v>
      </c>
    </row>
    <row r="13" spans="1:3" x14ac:dyDescent="0.2">
      <c r="A13" s="49" t="s">
        <v>362</v>
      </c>
      <c r="B13" s="50" t="s">
        <v>271</v>
      </c>
      <c r="C13" s="49" t="s">
        <v>2302</v>
      </c>
    </row>
    <row r="14" spans="1:3" ht="51" x14ac:dyDescent="0.2">
      <c r="A14" s="49" t="s">
        <v>363</v>
      </c>
      <c r="B14" s="50">
        <v>1</v>
      </c>
      <c r="C14" s="49" t="s">
        <v>2303</v>
      </c>
    </row>
    <row r="15" spans="1:3" ht="51" x14ac:dyDescent="0.2">
      <c r="A15" s="49" t="s">
        <v>364</v>
      </c>
      <c r="B15" s="50">
        <v>1</v>
      </c>
      <c r="C15" s="49" t="s">
        <v>2304</v>
      </c>
    </row>
    <row r="16" spans="1:3" x14ac:dyDescent="0.2">
      <c r="A16" s="49"/>
      <c r="B16" s="50"/>
      <c r="C16" s="49"/>
    </row>
    <row r="17" spans="1:3" x14ac:dyDescent="0.2">
      <c r="A17" s="49"/>
      <c r="B17" s="50"/>
      <c r="C17" s="49"/>
    </row>
    <row r="18" spans="1:3" x14ac:dyDescent="0.2">
      <c r="A18" s="49"/>
      <c r="B18" s="50"/>
      <c r="C18" s="49"/>
    </row>
    <row r="19" spans="1:3" x14ac:dyDescent="0.2">
      <c r="A19" s="49"/>
      <c r="B19" s="50"/>
      <c r="C19" s="49"/>
    </row>
    <row r="20" spans="1:3" x14ac:dyDescent="0.2">
      <c r="A20" s="49"/>
      <c r="B20" s="50"/>
      <c r="C20" s="49"/>
    </row>
    <row r="21" spans="1:3" x14ac:dyDescent="0.2">
      <c r="A21" s="49"/>
      <c r="B21" s="50"/>
      <c r="C21" s="49"/>
    </row>
    <row r="22" spans="1:3" x14ac:dyDescent="0.2">
      <c r="A22" s="49"/>
      <c r="B22" s="50"/>
      <c r="C22" s="49"/>
    </row>
    <row r="23" spans="1:3" x14ac:dyDescent="0.2">
      <c r="A23" s="49"/>
      <c r="B23" s="50"/>
      <c r="C23" s="49"/>
    </row>
    <row r="24" spans="1:3" x14ac:dyDescent="0.2">
      <c r="A24" s="49"/>
      <c r="B24" s="50"/>
      <c r="C24" s="49"/>
    </row>
    <row r="25" spans="1:3" x14ac:dyDescent="0.2">
      <c r="A25" s="49"/>
      <c r="B25" s="50"/>
      <c r="C25" s="49"/>
    </row>
    <row r="26" spans="1:3" x14ac:dyDescent="0.2">
      <c r="A26" s="49"/>
      <c r="B26" s="50"/>
      <c r="C26" s="49"/>
    </row>
    <row r="27" spans="1:3" x14ac:dyDescent="0.2">
      <c r="A27" s="49"/>
      <c r="B27" s="50"/>
      <c r="C27" s="49"/>
    </row>
    <row r="28" spans="1:3" x14ac:dyDescent="0.2">
      <c r="A28" s="49"/>
      <c r="B28" s="50"/>
      <c r="C28" s="49"/>
    </row>
    <row r="29" spans="1:3" x14ac:dyDescent="0.2">
      <c r="A29" s="49"/>
      <c r="B29" s="50"/>
      <c r="C29" s="49"/>
    </row>
    <row r="30" spans="1:3" x14ac:dyDescent="0.2">
      <c r="A30" s="49"/>
      <c r="B30" s="50"/>
      <c r="C30" s="49"/>
    </row>
    <row r="31" spans="1:3" x14ac:dyDescent="0.2">
      <c r="A31" s="49"/>
      <c r="B31" s="50"/>
      <c r="C31" s="49"/>
    </row>
    <row r="32" spans="1:3" x14ac:dyDescent="0.2">
      <c r="A32" s="49"/>
      <c r="B32" s="50"/>
      <c r="C32" s="49"/>
    </row>
    <row r="33" spans="1:3" x14ac:dyDescent="0.2">
      <c r="A33" s="49"/>
      <c r="B33" s="50"/>
      <c r="C33" s="49"/>
    </row>
    <row r="34" spans="1:3" x14ac:dyDescent="0.2">
      <c r="A34" s="49"/>
      <c r="B34" s="50"/>
      <c r="C34" s="49"/>
    </row>
    <row r="35" spans="1:3" x14ac:dyDescent="0.2">
      <c r="A35" s="49"/>
      <c r="B35" s="50"/>
      <c r="C35" s="49"/>
    </row>
    <row r="36" spans="1:3" x14ac:dyDescent="0.2">
      <c r="A36" s="49"/>
      <c r="B36" s="50"/>
      <c r="C36" s="49"/>
    </row>
    <row r="37" spans="1:3" x14ac:dyDescent="0.2">
      <c r="A37" s="49"/>
      <c r="B37" s="50"/>
      <c r="C37" s="49"/>
    </row>
    <row r="38" spans="1:3" x14ac:dyDescent="0.2">
      <c r="A38" s="49"/>
      <c r="B38" s="50"/>
      <c r="C38" s="49"/>
    </row>
    <row r="39" spans="1:3" x14ac:dyDescent="0.2">
      <c r="A39" s="49"/>
      <c r="B39" s="50"/>
      <c r="C39" s="49"/>
    </row>
    <row r="40" spans="1:3" x14ac:dyDescent="0.2">
      <c r="A40" s="49"/>
      <c r="B40" s="50"/>
      <c r="C40" s="49"/>
    </row>
    <row r="41" spans="1:3" x14ac:dyDescent="0.2">
      <c r="A41" s="49"/>
      <c r="B41" s="50"/>
      <c r="C41" s="49"/>
    </row>
    <row r="42" spans="1:3" x14ac:dyDescent="0.2">
      <c r="A42" s="49"/>
      <c r="B42" s="50"/>
      <c r="C42" s="49"/>
    </row>
    <row r="43" spans="1:3" x14ac:dyDescent="0.2">
      <c r="A43" s="49"/>
      <c r="B43" s="50"/>
      <c r="C43" s="49"/>
    </row>
    <row r="44" spans="1:3" x14ac:dyDescent="0.2">
      <c r="A44" s="49"/>
      <c r="B44" s="50"/>
      <c r="C44" s="49"/>
    </row>
    <row r="45" spans="1:3" x14ac:dyDescent="0.2">
      <c r="A45" s="49"/>
      <c r="B45" s="50"/>
      <c r="C45" s="49"/>
    </row>
    <row r="46" spans="1:3" x14ac:dyDescent="0.2">
      <c r="A46" s="49"/>
      <c r="B46" s="50"/>
      <c r="C46" s="49"/>
    </row>
    <row r="47" spans="1:3" x14ac:dyDescent="0.2">
      <c r="A47" s="49"/>
      <c r="B47" s="50"/>
      <c r="C47" s="49"/>
    </row>
    <row r="48" spans="1:3" x14ac:dyDescent="0.2">
      <c r="A48" s="49"/>
      <c r="B48" s="50"/>
      <c r="C48" s="49"/>
    </row>
    <row r="49" spans="1:3" x14ac:dyDescent="0.2">
      <c r="A49" s="49"/>
      <c r="B49" s="50"/>
      <c r="C49" s="49"/>
    </row>
    <row r="50" spans="1:3" x14ac:dyDescent="0.2">
      <c r="A50" s="49"/>
      <c r="B50" s="50"/>
      <c r="C50" s="49"/>
    </row>
    <row r="51" spans="1:3" x14ac:dyDescent="0.2">
      <c r="A51" s="49"/>
      <c r="B51" s="50"/>
      <c r="C51" s="49"/>
    </row>
    <row r="52" spans="1:3" x14ac:dyDescent="0.2">
      <c r="A52" s="49"/>
      <c r="B52" s="50"/>
      <c r="C52" s="49"/>
    </row>
    <row r="53" spans="1:3" x14ac:dyDescent="0.2">
      <c r="A53" s="49"/>
      <c r="B53" s="50"/>
      <c r="C53" s="49"/>
    </row>
    <row r="54" spans="1:3" x14ac:dyDescent="0.2">
      <c r="A54" s="49"/>
      <c r="B54" s="50"/>
      <c r="C54" s="49"/>
    </row>
    <row r="55" spans="1:3" x14ac:dyDescent="0.2">
      <c r="A55" s="49"/>
      <c r="B55" s="50"/>
      <c r="C55" s="49"/>
    </row>
    <row r="56" spans="1:3" x14ac:dyDescent="0.2">
      <c r="A56" s="49"/>
      <c r="B56" s="50"/>
      <c r="C56" s="49"/>
    </row>
    <row r="57" spans="1:3" x14ac:dyDescent="0.2">
      <c r="A57" s="49"/>
      <c r="B57" s="50"/>
      <c r="C57" s="49"/>
    </row>
    <row r="58" spans="1:3" x14ac:dyDescent="0.2">
      <c r="A58" s="49"/>
      <c r="B58" s="50"/>
      <c r="C58" s="49"/>
    </row>
    <row r="59" spans="1:3" x14ac:dyDescent="0.2">
      <c r="A59" s="49"/>
      <c r="B59" s="50"/>
      <c r="C59" s="49"/>
    </row>
    <row r="60" spans="1:3" x14ac:dyDescent="0.2">
      <c r="A60" s="49"/>
      <c r="B60" s="50"/>
      <c r="C60" s="49"/>
    </row>
    <row r="61" spans="1:3" x14ac:dyDescent="0.2">
      <c r="A61" s="49"/>
      <c r="B61" s="50"/>
      <c r="C61" s="49"/>
    </row>
    <row r="62" spans="1:3" x14ac:dyDescent="0.2">
      <c r="A62" s="49"/>
      <c r="B62" s="50"/>
      <c r="C62" s="49"/>
    </row>
    <row r="63" spans="1:3" x14ac:dyDescent="0.2">
      <c r="A63" s="49"/>
      <c r="B63" s="50"/>
      <c r="C63" s="49"/>
    </row>
    <row r="64" spans="1:3" x14ac:dyDescent="0.2">
      <c r="A64" s="49"/>
      <c r="B64" s="50"/>
      <c r="C64" s="49"/>
    </row>
    <row r="65" spans="1:3" x14ac:dyDescent="0.2">
      <c r="A65" s="49"/>
      <c r="B65" s="50"/>
      <c r="C65" s="49"/>
    </row>
    <row r="66" spans="1:3" x14ac:dyDescent="0.2">
      <c r="A66" s="49"/>
      <c r="B66" s="50"/>
      <c r="C66" s="49"/>
    </row>
    <row r="67" spans="1:3" x14ac:dyDescent="0.2">
      <c r="A67" s="49"/>
      <c r="B67" s="50"/>
      <c r="C67" s="49"/>
    </row>
    <row r="68" spans="1:3" x14ac:dyDescent="0.2">
      <c r="A68" s="49"/>
      <c r="B68" s="50"/>
      <c r="C68" s="49"/>
    </row>
    <row r="69" spans="1:3" x14ac:dyDescent="0.2">
      <c r="A69" s="49"/>
      <c r="B69" s="50"/>
      <c r="C69" s="49"/>
    </row>
    <row r="70" spans="1:3" x14ac:dyDescent="0.2">
      <c r="A70" s="49"/>
      <c r="B70" s="50"/>
      <c r="C70" s="49"/>
    </row>
    <row r="71" spans="1:3" x14ac:dyDescent="0.2">
      <c r="A71" s="49"/>
      <c r="B71" s="50"/>
      <c r="C71" s="49"/>
    </row>
    <row r="72" spans="1:3" x14ac:dyDescent="0.2">
      <c r="A72" s="49"/>
      <c r="B72" s="50"/>
      <c r="C72" s="49"/>
    </row>
    <row r="73" spans="1:3" x14ac:dyDescent="0.2">
      <c r="A73" s="49"/>
      <c r="B73" s="50"/>
      <c r="C73" s="49"/>
    </row>
    <row r="74" spans="1:3" x14ac:dyDescent="0.2">
      <c r="A74" s="49"/>
      <c r="B74" s="50"/>
      <c r="C74" s="49"/>
    </row>
    <row r="75" spans="1:3" x14ac:dyDescent="0.2">
      <c r="A75" s="49"/>
      <c r="B75" s="50"/>
      <c r="C75" s="49"/>
    </row>
    <row r="76" spans="1:3" x14ac:dyDescent="0.2">
      <c r="A76" s="49"/>
      <c r="B76" s="50"/>
      <c r="C76" s="49"/>
    </row>
    <row r="77" spans="1:3" x14ac:dyDescent="0.2">
      <c r="A77" s="49"/>
      <c r="B77" s="50"/>
      <c r="C77" s="49"/>
    </row>
    <row r="78" spans="1:3" x14ac:dyDescent="0.2">
      <c r="A78" s="49"/>
      <c r="B78" s="50"/>
      <c r="C78" s="49"/>
    </row>
    <row r="79" spans="1:3" x14ac:dyDescent="0.2">
      <c r="A79" s="49"/>
      <c r="B79" s="50"/>
      <c r="C79" s="49"/>
    </row>
    <row r="80" spans="1:3" x14ac:dyDescent="0.2">
      <c r="A80" s="49"/>
      <c r="B80" s="50"/>
      <c r="C80" s="49"/>
    </row>
    <row r="81" spans="1:3" x14ac:dyDescent="0.2">
      <c r="A81" s="49"/>
      <c r="B81" s="50"/>
      <c r="C81" s="49"/>
    </row>
    <row r="82" spans="1:3" x14ac:dyDescent="0.2">
      <c r="A82" s="49"/>
      <c r="B82" s="50"/>
      <c r="C82" s="49"/>
    </row>
    <row r="83" spans="1:3" x14ac:dyDescent="0.2">
      <c r="A83" s="49"/>
      <c r="B83" s="50"/>
      <c r="C83" s="49"/>
    </row>
    <row r="84" spans="1:3" x14ac:dyDescent="0.2">
      <c r="A84" s="49"/>
      <c r="B84" s="50"/>
      <c r="C84" s="49"/>
    </row>
    <row r="85" spans="1:3" x14ac:dyDescent="0.2">
      <c r="A85" s="49"/>
      <c r="B85" s="50"/>
      <c r="C85" s="49"/>
    </row>
    <row r="86" spans="1:3" x14ac:dyDescent="0.2">
      <c r="A86" s="49"/>
      <c r="B86" s="50"/>
      <c r="C86" s="49"/>
    </row>
    <row r="87" spans="1:3" x14ac:dyDescent="0.2">
      <c r="A87" s="49"/>
      <c r="B87" s="50"/>
      <c r="C87" s="49"/>
    </row>
    <row r="88" spans="1:3" x14ac:dyDescent="0.2">
      <c r="A88" s="49"/>
      <c r="B88" s="50"/>
      <c r="C88" s="49"/>
    </row>
    <row r="89" spans="1:3" x14ac:dyDescent="0.2">
      <c r="A89" s="49"/>
      <c r="B89" s="50"/>
      <c r="C89" s="49"/>
    </row>
    <row r="90" spans="1:3" x14ac:dyDescent="0.2">
      <c r="A90" s="49"/>
      <c r="B90" s="50"/>
      <c r="C90" s="49"/>
    </row>
    <row r="91" spans="1:3" x14ac:dyDescent="0.2">
      <c r="A91" s="49"/>
      <c r="B91" s="50"/>
      <c r="C91" s="49"/>
    </row>
    <row r="92" spans="1:3" x14ac:dyDescent="0.2">
      <c r="A92" s="49"/>
      <c r="B92" s="50"/>
      <c r="C92" s="49"/>
    </row>
    <row r="93" spans="1:3" x14ac:dyDescent="0.2">
      <c r="A93" s="49"/>
      <c r="B93" s="50"/>
      <c r="C93" s="49"/>
    </row>
    <row r="94" spans="1:3" x14ac:dyDescent="0.2">
      <c r="A94" s="49"/>
      <c r="B94" s="50"/>
      <c r="C94" s="49"/>
    </row>
    <row r="95" spans="1:3" x14ac:dyDescent="0.2">
      <c r="A95" s="49"/>
      <c r="B95" s="50"/>
      <c r="C95" s="49"/>
    </row>
    <row r="96" spans="1:3" x14ac:dyDescent="0.2">
      <c r="A96" s="49"/>
      <c r="B96" s="50"/>
      <c r="C96" s="49"/>
    </row>
    <row r="97" spans="1:3" x14ac:dyDescent="0.2">
      <c r="A97" s="49"/>
      <c r="B97" s="50"/>
      <c r="C97" s="49"/>
    </row>
    <row r="98" spans="1:3" x14ac:dyDescent="0.2">
      <c r="A98" s="49"/>
      <c r="B98" s="50"/>
      <c r="C98" s="49"/>
    </row>
    <row r="99" spans="1:3" x14ac:dyDescent="0.2">
      <c r="A99" s="49"/>
      <c r="B99" s="50"/>
      <c r="C99" s="49"/>
    </row>
    <row r="100" spans="1:3" x14ac:dyDescent="0.2">
      <c r="A100" s="49"/>
      <c r="B100" s="50"/>
      <c r="C100" s="49"/>
    </row>
    <row r="101" spans="1:3" x14ac:dyDescent="0.2">
      <c r="A101" s="49"/>
      <c r="B101" s="50"/>
      <c r="C101" s="49"/>
    </row>
    <row r="102" spans="1:3" x14ac:dyDescent="0.2">
      <c r="A102" s="49"/>
      <c r="B102" s="50"/>
      <c r="C102" s="49"/>
    </row>
    <row r="103" spans="1:3" x14ac:dyDescent="0.2">
      <c r="A103" s="49"/>
      <c r="B103" s="50"/>
      <c r="C103" s="49"/>
    </row>
    <row r="104" spans="1:3" x14ac:dyDescent="0.2">
      <c r="A104" s="49"/>
      <c r="B104" s="50"/>
      <c r="C104" s="49"/>
    </row>
    <row r="105" spans="1:3" x14ac:dyDescent="0.2">
      <c r="A105" s="49"/>
      <c r="B105" s="50"/>
      <c r="C105" s="49"/>
    </row>
    <row r="106" spans="1:3" x14ac:dyDescent="0.2">
      <c r="A106" s="49"/>
      <c r="B106" s="50"/>
      <c r="C106" s="49"/>
    </row>
    <row r="107" spans="1:3" x14ac:dyDescent="0.2">
      <c r="A107" s="49"/>
      <c r="B107" s="50"/>
      <c r="C107" s="49"/>
    </row>
    <row r="108" spans="1:3" x14ac:dyDescent="0.2">
      <c r="A108" s="49"/>
      <c r="B108" s="50"/>
      <c r="C108" s="49"/>
    </row>
    <row r="109" spans="1:3" x14ac:dyDescent="0.2">
      <c r="A109" s="49"/>
      <c r="B109" s="50"/>
      <c r="C109" s="49"/>
    </row>
    <row r="110" spans="1:3" x14ac:dyDescent="0.2">
      <c r="A110" s="49"/>
      <c r="B110" s="50"/>
      <c r="C110" s="49"/>
    </row>
    <row r="111" spans="1:3" x14ac:dyDescent="0.2">
      <c r="A111" s="49"/>
      <c r="B111" s="50"/>
      <c r="C111" s="49"/>
    </row>
    <row r="112" spans="1:3" x14ac:dyDescent="0.2">
      <c r="A112" s="49"/>
      <c r="B112" s="50"/>
      <c r="C112" s="49"/>
    </row>
    <row r="113" spans="1:3" x14ac:dyDescent="0.2">
      <c r="A113" s="49"/>
      <c r="B113" s="50"/>
      <c r="C113" s="49"/>
    </row>
    <row r="114" spans="1:3" x14ac:dyDescent="0.2">
      <c r="A114" s="49"/>
      <c r="B114" s="50"/>
      <c r="C114" s="49"/>
    </row>
    <row r="115" spans="1:3" x14ac:dyDescent="0.2">
      <c r="A115" s="49"/>
      <c r="B115" s="50"/>
      <c r="C115" s="49"/>
    </row>
    <row r="116" spans="1:3" x14ac:dyDescent="0.2">
      <c r="A116" s="49"/>
      <c r="B116" s="50"/>
      <c r="C116" s="49"/>
    </row>
    <row r="117" spans="1:3" x14ac:dyDescent="0.2">
      <c r="A117" s="49"/>
      <c r="B117" s="50"/>
      <c r="C117" s="49"/>
    </row>
    <row r="118" spans="1:3" x14ac:dyDescent="0.2">
      <c r="A118" s="49"/>
      <c r="B118" s="50"/>
      <c r="C118" s="49"/>
    </row>
    <row r="119" spans="1:3" x14ac:dyDescent="0.2">
      <c r="A119" s="49"/>
      <c r="B119" s="50"/>
      <c r="C119" s="49"/>
    </row>
    <row r="120" spans="1:3" x14ac:dyDescent="0.2">
      <c r="A120" s="49"/>
      <c r="B120" s="50"/>
      <c r="C120" s="49"/>
    </row>
    <row r="121" spans="1:3" x14ac:dyDescent="0.2">
      <c r="A121" s="49"/>
      <c r="B121" s="50"/>
      <c r="C121" s="49"/>
    </row>
    <row r="122" spans="1:3" x14ac:dyDescent="0.2">
      <c r="A122" s="49"/>
      <c r="B122" s="50"/>
      <c r="C122" s="49"/>
    </row>
    <row r="123" spans="1:3" x14ac:dyDescent="0.2">
      <c r="A123" s="49"/>
      <c r="B123" s="50"/>
      <c r="C123" s="49"/>
    </row>
    <row r="124" spans="1:3" x14ac:dyDescent="0.2">
      <c r="A124" s="49"/>
      <c r="B124" s="50"/>
      <c r="C124" s="49"/>
    </row>
    <row r="125" spans="1:3" x14ac:dyDescent="0.2">
      <c r="A125" s="49"/>
      <c r="B125" s="50"/>
      <c r="C125" s="49"/>
    </row>
    <row r="126" spans="1:3" x14ac:dyDescent="0.2">
      <c r="A126" s="49"/>
      <c r="B126" s="50"/>
      <c r="C126" s="49"/>
    </row>
  </sheetData>
  <sheetProtection password="C760" sheet="1" objects="1" scenarios="1" pivotTables="0"/>
  <sortState ref="A2:C171">
    <sortCondition ref="C1"/>
  </sortState>
  <phoneticPr fontId="6" type="noConversion"/>
  <pageMargins left="0.75" right="0.75" top="1" bottom="1" header="0.5" footer="0.5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 enableFormatConditionsCalculation="0">
    <tabColor indexed="10"/>
  </sheetPr>
  <dimension ref="A1:BR138"/>
  <sheetViews>
    <sheetView showGridLines="0" showRowColHeaders="0" workbookViewId="0">
      <selection activeCell="D3" sqref="D3"/>
    </sheetView>
  </sheetViews>
  <sheetFormatPr defaultRowHeight="12.75" x14ac:dyDescent="0.2"/>
  <cols>
    <col min="1" max="1" width="74.5703125" customWidth="1"/>
    <col min="2" max="2" width="3.7109375" bestFit="1" customWidth="1"/>
    <col min="3" max="3" width="6.7109375" bestFit="1" customWidth="1"/>
    <col min="4" max="4" width="2.5703125" bestFit="1" customWidth="1"/>
    <col min="5" max="5" width="13.7109375" customWidth="1"/>
    <col min="7" max="20" width="2.7109375" customWidth="1"/>
    <col min="22" max="33" width="14.5703125" customWidth="1"/>
    <col min="34" max="34" width="7.42578125" bestFit="1" customWidth="1"/>
    <col min="35" max="35" width="6.28515625" bestFit="1" customWidth="1"/>
    <col min="36" max="36" width="15.140625" bestFit="1" customWidth="1"/>
    <col min="37" max="37" width="19.42578125" bestFit="1" customWidth="1"/>
    <col min="38" max="38" width="15.140625" bestFit="1" customWidth="1"/>
    <col min="39" max="41" width="14.5703125" bestFit="1" customWidth="1"/>
    <col min="42" max="42" width="19.42578125" bestFit="1" customWidth="1"/>
    <col min="43" max="43" width="14.5703125" bestFit="1" customWidth="1"/>
    <col min="44" max="44" width="14.5703125" customWidth="1"/>
    <col min="45" max="45" width="14.5703125" bestFit="1" customWidth="1"/>
    <col min="46" max="58" width="3" customWidth="1"/>
    <col min="59" max="70" width="2.7109375" customWidth="1"/>
  </cols>
  <sheetData>
    <row r="1" spans="1:20" ht="13.5" thickBot="1" x14ac:dyDescent="0.25">
      <c r="A1" s="76"/>
      <c r="B1" s="78"/>
      <c r="C1" s="78"/>
      <c r="D1" s="78"/>
      <c r="E1" s="76"/>
    </row>
    <row r="2" spans="1:20" ht="14.25" customHeight="1" thickBot="1" x14ac:dyDescent="0.3">
      <c r="A2" s="75"/>
      <c r="B2" s="8" t="str">
        <f ca="1">OFFSET(B99,E4,0)</f>
        <v>S</v>
      </c>
      <c r="C2" s="9">
        <f ca="1">OFFSET(C99,E4,0)</f>
        <v>0</v>
      </c>
      <c r="D2" s="79">
        <f ca="1">OFFSET(D99,E4,0)</f>
        <v>0</v>
      </c>
      <c r="E2" s="77"/>
    </row>
    <row r="3" spans="1:20" ht="14.25" thickBot="1" x14ac:dyDescent="0.3">
      <c r="A3" s="7"/>
      <c r="B3" s="10"/>
      <c r="C3" s="10"/>
      <c r="D3" s="10"/>
      <c r="E3" s="10"/>
    </row>
    <row r="4" spans="1:20" ht="14.25" thickBot="1" x14ac:dyDescent="0.3">
      <c r="A4" s="11" t="s">
        <v>80</v>
      </c>
      <c r="B4" s="8" t="str">
        <f ca="1">OFFSET(B20,E4,0)</f>
        <v>RUR</v>
      </c>
      <c r="C4" s="9" t="str">
        <f ca="1">OFFSET(C20,E4,0)</f>
        <v>включая</v>
      </c>
      <c r="D4" s="9" t="str">
        <f ca="1">CONCATENATE(OFFSET(D20,E4,0),"A")</f>
        <v>RA</v>
      </c>
      <c r="E4" s="12">
        <v>10</v>
      </c>
      <c r="G4" s="338" t="s">
        <v>147</v>
      </c>
      <c r="H4" s="341" t="s">
        <v>167</v>
      </c>
      <c r="I4" s="332" t="s">
        <v>168</v>
      </c>
      <c r="J4" s="332" t="s">
        <v>74</v>
      </c>
      <c r="K4" s="332" t="s">
        <v>162</v>
      </c>
      <c r="L4" s="332" t="s">
        <v>2231</v>
      </c>
      <c r="M4" s="332" t="s">
        <v>304</v>
      </c>
      <c r="N4" s="332" t="s">
        <v>143</v>
      </c>
      <c r="O4" s="332" t="s">
        <v>144</v>
      </c>
      <c r="P4" s="332" t="s">
        <v>145</v>
      </c>
      <c r="Q4" s="332" t="s">
        <v>163</v>
      </c>
      <c r="R4" s="332" t="s">
        <v>77</v>
      </c>
      <c r="S4" s="332" t="s">
        <v>78</v>
      </c>
      <c r="T4" s="335" t="s">
        <v>79</v>
      </c>
    </row>
    <row r="5" spans="1:20" ht="13.5" x14ac:dyDescent="0.25">
      <c r="A5" s="13" t="str">
        <f ca="1">OFFSET(A20,E4,0)</f>
        <v>Kaspersky Lab. 10 Geroev Panfilovtsev St. Moscow, 125363</v>
      </c>
      <c r="B5" s="14"/>
      <c r="C5" s="15"/>
      <c r="D5" s="15"/>
      <c r="E5" s="16"/>
      <c r="G5" s="339"/>
      <c r="H5" s="342"/>
      <c r="I5" s="333"/>
      <c r="J5" s="333"/>
      <c r="K5" s="333"/>
      <c r="L5" s="333"/>
      <c r="M5" s="344"/>
      <c r="N5" s="333"/>
      <c r="O5" s="333"/>
      <c r="P5" s="333"/>
      <c r="Q5" s="333"/>
      <c r="R5" s="333"/>
      <c r="S5" s="333"/>
      <c r="T5" s="336"/>
    </row>
    <row r="6" spans="1:20" ht="13.5" x14ac:dyDescent="0.25">
      <c r="A6" s="17" t="s">
        <v>81</v>
      </c>
      <c r="B6" s="17"/>
      <c r="C6" s="17"/>
      <c r="D6" s="17"/>
      <c r="E6" s="17"/>
      <c r="G6" s="339"/>
      <c r="H6" s="342"/>
      <c r="I6" s="333"/>
      <c r="J6" s="333"/>
      <c r="K6" s="333"/>
      <c r="L6" s="333"/>
      <c r="M6" s="344"/>
      <c r="N6" s="333"/>
      <c r="O6" s="333"/>
      <c r="P6" s="333"/>
      <c r="Q6" s="333"/>
      <c r="R6" s="333"/>
      <c r="S6" s="333"/>
      <c r="T6" s="336"/>
    </row>
    <row r="7" spans="1:20" ht="13.5" x14ac:dyDescent="0.25">
      <c r="A7" s="13" t="str">
        <f ca="1">OFFSET(A48,E4,0)</f>
        <v>sales@kaspersky.com</v>
      </c>
      <c r="B7" s="18"/>
      <c r="C7" s="18"/>
      <c r="D7" s="18"/>
      <c r="E7" s="19"/>
      <c r="G7" s="339"/>
      <c r="H7" s="342"/>
      <c r="I7" s="333"/>
      <c r="J7" s="333"/>
      <c r="K7" s="333"/>
      <c r="L7" s="333"/>
      <c r="M7" s="344"/>
      <c r="N7" s="333"/>
      <c r="O7" s="333"/>
      <c r="P7" s="333"/>
      <c r="Q7" s="333"/>
      <c r="R7" s="333"/>
      <c r="S7" s="333"/>
      <c r="T7" s="336"/>
    </row>
    <row r="8" spans="1:20" ht="14.25" thickBot="1" x14ac:dyDescent="0.3">
      <c r="A8" s="17" t="s">
        <v>82</v>
      </c>
      <c r="B8" s="17"/>
      <c r="C8" s="17"/>
      <c r="D8" s="17"/>
      <c r="E8" s="17"/>
      <c r="G8" s="340"/>
      <c r="H8" s="343"/>
      <c r="I8" s="334"/>
      <c r="J8" s="334"/>
      <c r="K8" s="334"/>
      <c r="L8" s="334"/>
      <c r="M8" s="334"/>
      <c r="N8" s="334"/>
      <c r="O8" s="334"/>
      <c r="P8" s="334"/>
      <c r="Q8" s="334"/>
      <c r="R8" s="334"/>
      <c r="S8" s="334"/>
      <c r="T8" s="337"/>
    </row>
    <row r="9" spans="1:20" ht="14.25" thickBot="1" x14ac:dyDescent="0.3">
      <c r="A9" s="13" t="str">
        <f ca="1">OFFSET(A75,E4,0)</f>
        <v>Russian Federation</v>
      </c>
      <c r="B9" s="18"/>
      <c r="C9" s="18"/>
      <c r="D9" s="18"/>
      <c r="E9" s="19"/>
      <c r="G9" s="84" t="s">
        <v>251</v>
      </c>
      <c r="H9" s="81" t="str">
        <f ca="1">OFFSET(H$20,$E$4,0)</f>
        <v>+</v>
      </c>
      <c r="I9" s="82" t="str">
        <f t="shared" ref="I9:T9" ca="1" si="0">OFFSET(I$20,$E$4,0)</f>
        <v>+</v>
      </c>
      <c r="J9" s="82" t="str">
        <f t="shared" ca="1" si="0"/>
        <v>-</v>
      </c>
      <c r="K9" s="82" t="str">
        <f t="shared" ca="1" si="0"/>
        <v>+</v>
      </c>
      <c r="L9" s="82" t="str">
        <f t="shared" ca="1" si="0"/>
        <v>+</v>
      </c>
      <c r="M9" s="82" t="str">
        <f ca="1">OFFSET(M$20,$E$4,0)</f>
        <v>+</v>
      </c>
      <c r="N9" s="82" t="str">
        <f ca="1">OFFSET(N$20,$E$4,0)</f>
        <v>+</v>
      </c>
      <c r="O9" s="82" t="str">
        <f t="shared" ca="1" si="0"/>
        <v>+</v>
      </c>
      <c r="P9" s="82" t="str">
        <f t="shared" ca="1" si="0"/>
        <v>-</v>
      </c>
      <c r="Q9" s="82" t="s">
        <v>251</v>
      </c>
      <c r="R9" s="82" t="s">
        <v>251</v>
      </c>
      <c r="S9" s="82" t="str">
        <f t="shared" ca="1" si="0"/>
        <v>+</v>
      </c>
      <c r="T9" s="83" t="str">
        <f t="shared" ca="1" si="0"/>
        <v>+</v>
      </c>
    </row>
    <row r="10" spans="1:20" ht="13.5" x14ac:dyDescent="0.25">
      <c r="A10" s="17" t="s">
        <v>83</v>
      </c>
      <c r="B10" s="17"/>
      <c r="C10" s="17"/>
      <c r="D10" s="17"/>
      <c r="E10" s="17"/>
    </row>
    <row r="11" spans="1:20" ht="13.5" x14ac:dyDescent="0.25">
      <c r="A11" s="151" t="s">
        <v>2327</v>
      </c>
      <c r="B11" s="18"/>
      <c r="C11" s="18"/>
      <c r="D11" s="18"/>
      <c r="E11" s="19"/>
    </row>
    <row r="12" spans="1:20" ht="13.5" x14ac:dyDescent="0.25">
      <c r="A12" s="125" t="s">
        <v>25</v>
      </c>
      <c r="B12" s="7"/>
      <c r="C12" s="7"/>
      <c r="D12" s="7"/>
      <c r="E12" s="7"/>
    </row>
    <row r="13" spans="1:20" ht="13.5" x14ac:dyDescent="0.25">
      <c r="A13" s="125" t="s">
        <v>22</v>
      </c>
      <c r="B13" s="7"/>
      <c r="C13" s="7">
        <f>COUNT('SaleListHome+SOHO'!M:M)</f>
        <v>12</v>
      </c>
      <c r="D13" s="7"/>
      <c r="E13" s="7">
        <f>SUM('SaleListHome+SOHO'!M:M)</f>
        <v>24249.989999999998</v>
      </c>
    </row>
    <row r="14" spans="1:20" ht="13.5" x14ac:dyDescent="0.25">
      <c r="A14" s="125" t="s">
        <v>23</v>
      </c>
      <c r="B14" s="7"/>
      <c r="C14" s="7">
        <f>COUNT('SaleListSMB+Enterprise'!M:M)</f>
        <v>1324</v>
      </c>
      <c r="D14" s="7"/>
      <c r="E14" s="7">
        <f>SUM('SaleListSMB+Enterprise'!M:M)</f>
        <v>2327331.0000000005</v>
      </c>
    </row>
    <row r="15" spans="1:20" ht="13.5" x14ac:dyDescent="0.25">
      <c r="A15" s="125" t="s">
        <v>24</v>
      </c>
      <c r="B15" s="7"/>
      <c r="C15" s="7">
        <f>COUNT(SaleListxSP!M:M)</f>
        <v>144</v>
      </c>
      <c r="D15" s="7"/>
      <c r="E15" s="7">
        <f>SUM(SaleListxSP!M:M)</f>
        <v>37140.999999999985</v>
      </c>
    </row>
    <row r="16" spans="1:20" ht="13.5" x14ac:dyDescent="0.25">
      <c r="A16" s="125" t="s">
        <v>34</v>
      </c>
      <c r="B16" s="7"/>
      <c r="C16" s="7">
        <f>COUNT(SaleListHostedSecurity!M:M)</f>
        <v>138</v>
      </c>
      <c r="D16" s="7"/>
      <c r="E16" s="7">
        <f>SUM(SaleListHostedSecurity!M:M)</f>
        <v>45975370</v>
      </c>
    </row>
    <row r="17" spans="1:21" ht="13.5" x14ac:dyDescent="0.25">
      <c r="A17" s="155" t="s">
        <v>307</v>
      </c>
      <c r="B17" s="150"/>
      <c r="C17" s="156">
        <f>COUNT(SaleListMSA!M:M)</f>
        <v>0</v>
      </c>
      <c r="D17" s="156"/>
      <c r="E17" s="156">
        <f>SUM(SaleListMSA!M:M)</f>
        <v>0</v>
      </c>
    </row>
    <row r="18" spans="1:21" ht="13.5" x14ac:dyDescent="0.25">
      <c r="A18" s="125" t="s">
        <v>143</v>
      </c>
      <c r="B18" s="7"/>
      <c r="C18" s="7">
        <f>COUNT(SaleListMedia!M:M)</f>
        <v>3</v>
      </c>
      <c r="D18" s="7"/>
      <c r="E18" s="7">
        <f>SUM(SaleListMedia!M:M)</f>
        <v>3499.9700000000003</v>
      </c>
    </row>
    <row r="19" spans="1:21" ht="13.5" x14ac:dyDescent="0.25">
      <c r="A19" s="126" t="s">
        <v>263</v>
      </c>
      <c r="B19" s="7"/>
      <c r="C19" s="93">
        <f>SUM(C13:C18)</f>
        <v>1621</v>
      </c>
      <c r="D19" s="7"/>
      <c r="E19" s="93">
        <f>SUM(E13:E18)</f>
        <v>48367591.960000001</v>
      </c>
    </row>
    <row r="20" spans="1:21" ht="13.5" x14ac:dyDescent="0.25">
      <c r="A20" s="20" t="s">
        <v>84</v>
      </c>
      <c r="B20" s="7"/>
      <c r="C20" s="7"/>
      <c r="D20" s="7"/>
      <c r="E20" s="7"/>
      <c r="U20" t="s">
        <v>457</v>
      </c>
    </row>
    <row r="21" spans="1:21" ht="13.5" x14ac:dyDescent="0.25">
      <c r="A21" s="21" t="s">
        <v>273</v>
      </c>
      <c r="B21" s="22" t="s">
        <v>85</v>
      </c>
      <c r="C21" s="22" t="s">
        <v>86</v>
      </c>
      <c r="D21" s="22" t="s">
        <v>96</v>
      </c>
      <c r="E21" s="22" t="s">
        <v>87</v>
      </c>
      <c r="H21" s="80" t="s">
        <v>251</v>
      </c>
      <c r="I21" s="80" t="s">
        <v>251</v>
      </c>
      <c r="J21" s="80" t="s">
        <v>251</v>
      </c>
      <c r="K21" s="80" t="s">
        <v>161</v>
      </c>
      <c r="L21" s="80" t="s">
        <v>161</v>
      </c>
      <c r="M21" s="147" t="s">
        <v>251</v>
      </c>
      <c r="N21" s="80" t="s">
        <v>161</v>
      </c>
      <c r="O21" s="80" t="s">
        <v>251</v>
      </c>
      <c r="P21" s="80" t="s">
        <v>161</v>
      </c>
      <c r="Q21" s="80" t="s">
        <v>251</v>
      </c>
      <c r="R21" s="80" t="s">
        <v>251</v>
      </c>
      <c r="S21" s="80" t="s">
        <v>251</v>
      </c>
      <c r="T21" s="80" t="s">
        <v>251</v>
      </c>
      <c r="U21">
        <v>5</v>
      </c>
    </row>
    <row r="22" spans="1:21" ht="13.5" x14ac:dyDescent="0.25">
      <c r="A22" s="21" t="s">
        <v>88</v>
      </c>
      <c r="B22" s="22" t="s">
        <v>85</v>
      </c>
      <c r="C22" s="22" t="s">
        <v>86</v>
      </c>
      <c r="D22" s="21" t="s">
        <v>96</v>
      </c>
      <c r="E22" s="22" t="s">
        <v>90</v>
      </c>
      <c r="H22" s="80" t="s">
        <v>251</v>
      </c>
      <c r="I22" s="80" t="s">
        <v>251</v>
      </c>
      <c r="J22" s="80" t="s">
        <v>161</v>
      </c>
      <c r="K22" s="80" t="s">
        <v>161</v>
      </c>
      <c r="L22" s="80" t="s">
        <v>161</v>
      </c>
      <c r="M22" s="147" t="s">
        <v>161</v>
      </c>
      <c r="N22" s="80" t="s">
        <v>161</v>
      </c>
      <c r="O22" s="80" t="s">
        <v>251</v>
      </c>
      <c r="P22" s="80" t="s">
        <v>161</v>
      </c>
      <c r="Q22" s="80" t="s">
        <v>251</v>
      </c>
      <c r="R22" s="80" t="s">
        <v>251</v>
      </c>
      <c r="S22" s="80" t="s">
        <v>251</v>
      </c>
      <c r="T22" s="80" t="s">
        <v>251</v>
      </c>
      <c r="U22">
        <v>5</v>
      </c>
    </row>
    <row r="23" spans="1:21" ht="13.5" x14ac:dyDescent="0.25">
      <c r="A23" s="21" t="s">
        <v>91</v>
      </c>
      <c r="B23" s="22" t="s">
        <v>92</v>
      </c>
      <c r="C23" s="22" t="s">
        <v>86</v>
      </c>
      <c r="D23" s="21" t="s">
        <v>93</v>
      </c>
      <c r="E23" s="22" t="s">
        <v>94</v>
      </c>
      <c r="H23" s="80" t="s">
        <v>251</v>
      </c>
      <c r="I23" s="80" t="s">
        <v>251</v>
      </c>
      <c r="J23" s="80" t="s">
        <v>251</v>
      </c>
      <c r="K23" s="80" t="s">
        <v>161</v>
      </c>
      <c r="L23" s="80" t="s">
        <v>251</v>
      </c>
      <c r="M23" s="147" t="s">
        <v>251</v>
      </c>
      <c r="N23" s="80" t="s">
        <v>251</v>
      </c>
      <c r="O23" s="80" t="s">
        <v>251</v>
      </c>
      <c r="P23" s="80" t="s">
        <v>161</v>
      </c>
      <c r="Q23" s="80" t="s">
        <v>251</v>
      </c>
      <c r="R23" s="80" t="s">
        <v>251</v>
      </c>
      <c r="S23" s="80" t="s">
        <v>251</v>
      </c>
      <c r="T23" s="80" t="s">
        <v>251</v>
      </c>
      <c r="U23">
        <v>5</v>
      </c>
    </row>
    <row r="24" spans="1:21" ht="13.5" x14ac:dyDescent="0.25">
      <c r="A24" s="21" t="s">
        <v>95</v>
      </c>
      <c r="B24" s="22" t="s">
        <v>85</v>
      </c>
      <c r="C24" s="22" t="s">
        <v>86</v>
      </c>
      <c r="D24" s="21" t="s">
        <v>96</v>
      </c>
      <c r="E24" s="22" t="s">
        <v>97</v>
      </c>
      <c r="H24" s="80" t="s">
        <v>251</v>
      </c>
      <c r="I24" s="80" t="s">
        <v>251</v>
      </c>
      <c r="J24" s="80" t="s">
        <v>251</v>
      </c>
      <c r="K24" s="80" t="s">
        <v>161</v>
      </c>
      <c r="L24" s="80" t="s">
        <v>161</v>
      </c>
      <c r="M24" s="147" t="s">
        <v>251</v>
      </c>
      <c r="N24" s="80" t="s">
        <v>251</v>
      </c>
      <c r="O24" s="80" t="s">
        <v>251</v>
      </c>
      <c r="P24" s="80" t="s">
        <v>161</v>
      </c>
      <c r="Q24" s="80" t="s">
        <v>251</v>
      </c>
      <c r="R24" s="80" t="s">
        <v>251</v>
      </c>
      <c r="S24" s="80" t="s">
        <v>251</v>
      </c>
      <c r="T24" s="80" t="s">
        <v>251</v>
      </c>
      <c r="U24">
        <v>5</v>
      </c>
    </row>
    <row r="25" spans="1:21" ht="13.5" x14ac:dyDescent="0.25">
      <c r="A25" s="21" t="s">
        <v>95</v>
      </c>
      <c r="B25" s="22" t="s">
        <v>98</v>
      </c>
      <c r="C25" s="22" t="s">
        <v>86</v>
      </c>
      <c r="D25" s="21" t="s">
        <v>99</v>
      </c>
      <c r="E25" s="22" t="s">
        <v>100</v>
      </c>
      <c r="H25" s="80" t="s">
        <v>251</v>
      </c>
      <c r="I25" s="80" t="s">
        <v>251</v>
      </c>
      <c r="J25" s="80" t="s">
        <v>251</v>
      </c>
      <c r="K25" s="80" t="s">
        <v>161</v>
      </c>
      <c r="L25" s="80" t="s">
        <v>161</v>
      </c>
      <c r="M25" s="147" t="s">
        <v>251</v>
      </c>
      <c r="N25" s="80" t="s">
        <v>251</v>
      </c>
      <c r="O25" s="80" t="s">
        <v>251</v>
      </c>
      <c r="P25" s="80" t="s">
        <v>161</v>
      </c>
      <c r="Q25" s="80" t="s">
        <v>251</v>
      </c>
      <c r="R25" s="80" t="s">
        <v>251</v>
      </c>
      <c r="S25" s="80" t="s">
        <v>251</v>
      </c>
      <c r="T25" s="80" t="s">
        <v>251</v>
      </c>
      <c r="U25">
        <v>10</v>
      </c>
    </row>
    <row r="26" spans="1:21" ht="13.5" x14ac:dyDescent="0.25">
      <c r="A26" s="21" t="s">
        <v>26</v>
      </c>
      <c r="B26" s="22" t="s">
        <v>85</v>
      </c>
      <c r="C26" s="22" t="s">
        <v>86</v>
      </c>
      <c r="D26" s="21" t="s">
        <v>96</v>
      </c>
      <c r="E26" s="22" t="s">
        <v>102</v>
      </c>
      <c r="H26" s="80" t="s">
        <v>251</v>
      </c>
      <c r="I26" s="80" t="s">
        <v>251</v>
      </c>
      <c r="J26" s="80" t="s">
        <v>161</v>
      </c>
      <c r="K26" s="80" t="s">
        <v>161</v>
      </c>
      <c r="L26" s="80" t="s">
        <v>161</v>
      </c>
      <c r="M26" s="147" t="s">
        <v>161</v>
      </c>
      <c r="N26" s="80" t="s">
        <v>161</v>
      </c>
      <c r="O26" s="80" t="s">
        <v>251</v>
      </c>
      <c r="P26" s="80" t="s">
        <v>161</v>
      </c>
      <c r="Q26" s="80" t="s">
        <v>251</v>
      </c>
      <c r="R26" s="80" t="s">
        <v>251</v>
      </c>
      <c r="S26" s="80" t="s">
        <v>251</v>
      </c>
      <c r="T26" s="80" t="s">
        <v>251</v>
      </c>
      <c r="U26">
        <v>5</v>
      </c>
    </row>
    <row r="27" spans="1:21" ht="13.5" x14ac:dyDescent="0.25">
      <c r="A27" s="21" t="s">
        <v>103</v>
      </c>
      <c r="B27" s="22" t="s">
        <v>104</v>
      </c>
      <c r="C27" s="22" t="s">
        <v>86</v>
      </c>
      <c r="D27" s="21" t="s">
        <v>105</v>
      </c>
      <c r="E27" s="22" t="s">
        <v>106</v>
      </c>
      <c r="H27" s="80" t="s">
        <v>251</v>
      </c>
      <c r="I27" s="80" t="s">
        <v>251</v>
      </c>
      <c r="J27" s="80" t="s">
        <v>251</v>
      </c>
      <c r="K27" s="80" t="s">
        <v>161</v>
      </c>
      <c r="L27" s="80" t="s">
        <v>251</v>
      </c>
      <c r="M27" s="147" t="s">
        <v>251</v>
      </c>
      <c r="N27" s="80" t="s">
        <v>251</v>
      </c>
      <c r="O27" s="80" t="s">
        <v>251</v>
      </c>
      <c r="P27" s="80" t="s">
        <v>161</v>
      </c>
      <c r="Q27" s="80" t="s">
        <v>251</v>
      </c>
      <c r="R27" s="80" t="s">
        <v>251</v>
      </c>
      <c r="S27" s="80" t="s">
        <v>251</v>
      </c>
      <c r="T27" s="80" t="s">
        <v>251</v>
      </c>
      <c r="U27">
        <v>10</v>
      </c>
    </row>
    <row r="28" spans="1:21" ht="13.5" x14ac:dyDescent="0.25">
      <c r="A28" s="21" t="s">
        <v>224</v>
      </c>
      <c r="B28" s="22" t="s">
        <v>139</v>
      </c>
      <c r="C28" s="22" t="s">
        <v>86</v>
      </c>
      <c r="D28" s="21" t="s">
        <v>107</v>
      </c>
      <c r="E28" s="22" t="s">
        <v>108</v>
      </c>
      <c r="H28" s="80" t="s">
        <v>251</v>
      </c>
      <c r="I28" s="80" t="s">
        <v>251</v>
      </c>
      <c r="J28" s="80" t="s">
        <v>251</v>
      </c>
      <c r="K28" s="80" t="s">
        <v>161</v>
      </c>
      <c r="L28" s="80" t="s">
        <v>161</v>
      </c>
      <c r="M28" s="147" t="s">
        <v>161</v>
      </c>
      <c r="N28" s="80" t="s">
        <v>161</v>
      </c>
      <c r="O28" s="80" t="s">
        <v>251</v>
      </c>
      <c r="P28" s="80" t="s">
        <v>161</v>
      </c>
      <c r="Q28" s="80" t="s">
        <v>251</v>
      </c>
      <c r="R28" s="80" t="s">
        <v>251</v>
      </c>
      <c r="S28" s="80" t="s">
        <v>251</v>
      </c>
      <c r="T28" s="80" t="s">
        <v>251</v>
      </c>
      <c r="U28">
        <v>10</v>
      </c>
    </row>
    <row r="29" spans="1:21" ht="13.5" x14ac:dyDescent="0.25">
      <c r="A29" s="21" t="s">
        <v>109</v>
      </c>
      <c r="B29" s="22" t="s">
        <v>98</v>
      </c>
      <c r="C29" s="22" t="s">
        <v>86</v>
      </c>
      <c r="D29" s="21" t="s">
        <v>110</v>
      </c>
      <c r="E29" s="22" t="s">
        <v>111</v>
      </c>
      <c r="H29" s="80" t="s">
        <v>251</v>
      </c>
      <c r="I29" s="80" t="s">
        <v>251</v>
      </c>
      <c r="J29" s="80" t="s">
        <v>251</v>
      </c>
      <c r="K29" s="80" t="s">
        <v>161</v>
      </c>
      <c r="L29" s="80" t="s">
        <v>251</v>
      </c>
      <c r="M29" s="147" t="s">
        <v>161</v>
      </c>
      <c r="N29" s="80" t="s">
        <v>161</v>
      </c>
      <c r="O29" s="80" t="s">
        <v>251</v>
      </c>
      <c r="P29" s="80" t="s">
        <v>251</v>
      </c>
      <c r="Q29" s="80" t="s">
        <v>161</v>
      </c>
      <c r="R29" s="80" t="s">
        <v>251</v>
      </c>
      <c r="S29" s="80" t="s">
        <v>251</v>
      </c>
      <c r="T29" s="80" t="s">
        <v>251</v>
      </c>
      <c r="U29">
        <v>10</v>
      </c>
    </row>
    <row r="30" spans="1:21" ht="13.5" x14ac:dyDescent="0.25">
      <c r="A30" s="21" t="s">
        <v>95</v>
      </c>
      <c r="B30" s="22" t="s">
        <v>146</v>
      </c>
      <c r="C30" s="22" t="s">
        <v>226</v>
      </c>
      <c r="D30" s="21" t="s">
        <v>112</v>
      </c>
      <c r="E30" s="22" t="s">
        <v>113</v>
      </c>
      <c r="H30" s="80" t="s">
        <v>251</v>
      </c>
      <c r="I30" s="80" t="s">
        <v>251</v>
      </c>
      <c r="J30" s="80" t="s">
        <v>161</v>
      </c>
      <c r="K30" s="80" t="s">
        <v>251</v>
      </c>
      <c r="L30" s="80" t="s">
        <v>251</v>
      </c>
      <c r="M30" s="147" t="s">
        <v>251</v>
      </c>
      <c r="N30" s="80" t="s">
        <v>251</v>
      </c>
      <c r="O30" s="80" t="s">
        <v>251</v>
      </c>
      <c r="P30" s="80" t="s">
        <v>161</v>
      </c>
      <c r="Q30" s="80" t="s">
        <v>251</v>
      </c>
      <c r="R30" s="80" t="s">
        <v>251</v>
      </c>
      <c r="S30" s="80" t="s">
        <v>251</v>
      </c>
      <c r="T30" s="80" t="s">
        <v>251</v>
      </c>
      <c r="U30">
        <v>5</v>
      </c>
    </row>
    <row r="31" spans="1:21" ht="13.5" x14ac:dyDescent="0.25">
      <c r="A31" s="21" t="s">
        <v>95</v>
      </c>
      <c r="B31" s="22" t="s">
        <v>98</v>
      </c>
      <c r="C31" s="22" t="s">
        <v>86</v>
      </c>
      <c r="D31" s="21" t="s">
        <v>140</v>
      </c>
      <c r="E31" s="22" t="s">
        <v>458</v>
      </c>
      <c r="H31" s="80" t="s">
        <v>251</v>
      </c>
      <c r="I31" s="80" t="s">
        <v>251</v>
      </c>
      <c r="J31" s="80" t="s">
        <v>161</v>
      </c>
      <c r="K31" s="80" t="s">
        <v>251</v>
      </c>
      <c r="L31" s="80" t="s">
        <v>161</v>
      </c>
      <c r="M31" s="147" t="s">
        <v>251</v>
      </c>
      <c r="N31" s="80" t="s">
        <v>251</v>
      </c>
      <c r="O31" s="80" t="s">
        <v>251</v>
      </c>
      <c r="P31" s="80" t="s">
        <v>161</v>
      </c>
      <c r="Q31" s="80" t="s">
        <v>251</v>
      </c>
      <c r="R31" s="80" t="s">
        <v>251</v>
      </c>
      <c r="S31" s="80" t="s">
        <v>251</v>
      </c>
      <c r="T31" s="80" t="s">
        <v>251</v>
      </c>
      <c r="U31">
        <v>5</v>
      </c>
    </row>
    <row r="32" spans="1:21" ht="13.5" x14ac:dyDescent="0.25">
      <c r="A32" s="21" t="s">
        <v>30</v>
      </c>
      <c r="B32" s="22" t="s">
        <v>114</v>
      </c>
      <c r="C32" s="22" t="s">
        <v>86</v>
      </c>
      <c r="D32" s="21" t="s">
        <v>115</v>
      </c>
      <c r="E32" s="22" t="s">
        <v>116</v>
      </c>
      <c r="H32" s="80" t="s">
        <v>251</v>
      </c>
      <c r="I32" s="80" t="s">
        <v>251</v>
      </c>
      <c r="J32" s="80" t="s">
        <v>251</v>
      </c>
      <c r="K32" s="80" t="s">
        <v>161</v>
      </c>
      <c r="L32" s="80" t="s">
        <v>161</v>
      </c>
      <c r="M32" s="147" t="s">
        <v>161</v>
      </c>
      <c r="N32" s="80" t="s">
        <v>161</v>
      </c>
      <c r="O32" s="80" t="s">
        <v>251</v>
      </c>
      <c r="P32" s="80" t="s">
        <v>161</v>
      </c>
      <c r="Q32" s="80" t="s">
        <v>251</v>
      </c>
      <c r="R32" s="80" t="s">
        <v>251</v>
      </c>
      <c r="S32" s="80" t="s">
        <v>251</v>
      </c>
      <c r="T32" s="80" t="s">
        <v>251</v>
      </c>
      <c r="U32">
        <v>10</v>
      </c>
    </row>
    <row r="33" spans="1:21" ht="13.5" x14ac:dyDescent="0.25">
      <c r="A33" s="21" t="s">
        <v>224</v>
      </c>
      <c r="B33" s="22" t="s">
        <v>139</v>
      </c>
      <c r="C33" s="22" t="s">
        <v>86</v>
      </c>
      <c r="D33" s="21" t="s">
        <v>218</v>
      </c>
      <c r="E33" s="22" t="s">
        <v>31</v>
      </c>
      <c r="H33" s="80" t="s">
        <v>251</v>
      </c>
      <c r="I33" s="80" t="s">
        <v>251</v>
      </c>
      <c r="J33" s="80" t="s">
        <v>251</v>
      </c>
      <c r="K33" s="80" t="s">
        <v>161</v>
      </c>
      <c r="L33" s="80" t="s">
        <v>161</v>
      </c>
      <c r="M33" s="147" t="s">
        <v>161</v>
      </c>
      <c r="N33" s="80" t="s">
        <v>161</v>
      </c>
      <c r="O33" s="80" t="s">
        <v>251</v>
      </c>
      <c r="P33" s="80" t="s">
        <v>161</v>
      </c>
      <c r="Q33" s="80" t="s">
        <v>251</v>
      </c>
      <c r="R33" s="80" t="s">
        <v>251</v>
      </c>
      <c r="S33" s="80" t="s">
        <v>251</v>
      </c>
      <c r="T33" s="80" t="s">
        <v>251</v>
      </c>
      <c r="U33">
        <v>10</v>
      </c>
    </row>
    <row r="34" spans="1:21" ht="13.5" x14ac:dyDescent="0.25">
      <c r="A34" s="21" t="s">
        <v>224</v>
      </c>
      <c r="B34" s="22" t="s">
        <v>139</v>
      </c>
      <c r="C34" s="22" t="s">
        <v>86</v>
      </c>
      <c r="D34" s="21" t="s">
        <v>219</v>
      </c>
      <c r="E34" s="22" t="s">
        <v>32</v>
      </c>
      <c r="H34" s="80" t="s">
        <v>251</v>
      </c>
      <c r="I34" s="80" t="s">
        <v>251</v>
      </c>
      <c r="J34" s="80" t="s">
        <v>251</v>
      </c>
      <c r="K34" s="80" t="s">
        <v>161</v>
      </c>
      <c r="L34" s="80" t="s">
        <v>161</v>
      </c>
      <c r="M34" s="147" t="s">
        <v>161</v>
      </c>
      <c r="N34" s="80" t="s">
        <v>161</v>
      </c>
      <c r="O34" s="80" t="s">
        <v>251</v>
      </c>
      <c r="P34" s="80" t="s">
        <v>161</v>
      </c>
      <c r="Q34" s="80" t="s">
        <v>251</v>
      </c>
      <c r="R34" s="80" t="s">
        <v>251</v>
      </c>
      <c r="S34" s="80" t="s">
        <v>251</v>
      </c>
      <c r="T34" s="80" t="s">
        <v>251</v>
      </c>
      <c r="U34">
        <v>10</v>
      </c>
    </row>
    <row r="35" spans="1:21" ht="13.5" x14ac:dyDescent="0.25">
      <c r="A35" s="145" t="s">
        <v>275</v>
      </c>
      <c r="B35" s="146" t="s">
        <v>85</v>
      </c>
      <c r="C35" s="146" t="s">
        <v>86</v>
      </c>
      <c r="D35" s="145" t="s">
        <v>96</v>
      </c>
      <c r="E35" s="146" t="s">
        <v>276</v>
      </c>
      <c r="H35" s="147" t="s">
        <v>251</v>
      </c>
      <c r="I35" s="147" t="s">
        <v>251</v>
      </c>
      <c r="J35" s="147" t="s">
        <v>251</v>
      </c>
      <c r="K35" s="147" t="s">
        <v>161</v>
      </c>
      <c r="L35" s="147" t="s">
        <v>251</v>
      </c>
      <c r="M35" s="147" t="s">
        <v>161</v>
      </c>
      <c r="N35" s="147" t="s">
        <v>161</v>
      </c>
      <c r="O35" s="147" t="s">
        <v>251</v>
      </c>
      <c r="P35" s="147" t="s">
        <v>161</v>
      </c>
      <c r="Q35" s="147" t="s">
        <v>251</v>
      </c>
      <c r="R35" s="147" t="s">
        <v>251</v>
      </c>
      <c r="S35" s="147" t="s">
        <v>251</v>
      </c>
      <c r="T35" s="147" t="s">
        <v>251</v>
      </c>
      <c r="U35">
        <v>5</v>
      </c>
    </row>
    <row r="36" spans="1:21" ht="13.5" x14ac:dyDescent="0.25">
      <c r="A36" s="145" t="s">
        <v>95</v>
      </c>
      <c r="B36" s="146" t="s">
        <v>98</v>
      </c>
      <c r="C36" s="146" t="s">
        <v>86</v>
      </c>
      <c r="D36" s="145" t="s">
        <v>99</v>
      </c>
      <c r="E36" s="146" t="s">
        <v>277</v>
      </c>
      <c r="H36" s="147" t="s">
        <v>251</v>
      </c>
      <c r="I36" s="147" t="s">
        <v>251</v>
      </c>
      <c r="J36" s="147" t="s">
        <v>251</v>
      </c>
      <c r="K36" s="147" t="s">
        <v>161</v>
      </c>
      <c r="L36" s="147" t="s">
        <v>161</v>
      </c>
      <c r="M36" s="147" t="s">
        <v>161</v>
      </c>
      <c r="N36" s="147" t="s">
        <v>161</v>
      </c>
      <c r="O36" s="147" t="s">
        <v>251</v>
      </c>
      <c r="P36" s="147" t="s">
        <v>161</v>
      </c>
      <c r="Q36" s="147" t="s">
        <v>251</v>
      </c>
      <c r="R36" s="147" t="s">
        <v>251</v>
      </c>
      <c r="S36" s="147" t="s">
        <v>251</v>
      </c>
      <c r="T36" s="147" t="s">
        <v>251</v>
      </c>
      <c r="U36">
        <v>5</v>
      </c>
    </row>
    <row r="37" spans="1:21" ht="13.5" x14ac:dyDescent="0.25">
      <c r="A37" s="145" t="s">
        <v>95</v>
      </c>
      <c r="B37" s="146" t="s">
        <v>85</v>
      </c>
      <c r="C37" s="146" t="s">
        <v>86</v>
      </c>
      <c r="D37" s="145" t="s">
        <v>96</v>
      </c>
      <c r="E37" s="146" t="s">
        <v>278</v>
      </c>
      <c r="H37" s="147" t="s">
        <v>251</v>
      </c>
      <c r="I37" s="147" t="s">
        <v>251</v>
      </c>
      <c r="J37" s="147" t="s">
        <v>251</v>
      </c>
      <c r="K37" s="147" t="s">
        <v>161</v>
      </c>
      <c r="L37" s="147" t="s">
        <v>251</v>
      </c>
      <c r="M37" s="147" t="s">
        <v>251</v>
      </c>
      <c r="N37" s="147" t="s">
        <v>161</v>
      </c>
      <c r="O37" s="147" t="s">
        <v>251</v>
      </c>
      <c r="P37" s="147" t="s">
        <v>161</v>
      </c>
      <c r="Q37" s="147" t="s">
        <v>251</v>
      </c>
      <c r="R37" s="147" t="s">
        <v>251</v>
      </c>
      <c r="S37" s="147" t="s">
        <v>251</v>
      </c>
      <c r="T37" s="147" t="s">
        <v>251</v>
      </c>
      <c r="U37">
        <v>5</v>
      </c>
    </row>
    <row r="38" spans="1:21" ht="13.5" x14ac:dyDescent="0.25">
      <c r="A38" s="145" t="s">
        <v>95</v>
      </c>
      <c r="B38" s="146" t="s">
        <v>98</v>
      </c>
      <c r="C38" s="146" t="s">
        <v>86</v>
      </c>
      <c r="D38" s="145" t="s">
        <v>279</v>
      </c>
      <c r="E38" s="146" t="s">
        <v>280</v>
      </c>
      <c r="H38" s="147" t="s">
        <v>251</v>
      </c>
      <c r="I38" s="147" t="s">
        <v>251</v>
      </c>
      <c r="J38" s="147" t="s">
        <v>251</v>
      </c>
      <c r="K38" s="147" t="s">
        <v>161</v>
      </c>
      <c r="L38" s="147" t="s">
        <v>161</v>
      </c>
      <c r="M38" s="147" t="s">
        <v>161</v>
      </c>
      <c r="N38" s="147" t="s">
        <v>161</v>
      </c>
      <c r="O38" s="147" t="s">
        <v>251</v>
      </c>
      <c r="P38" s="147" t="s">
        <v>161</v>
      </c>
      <c r="Q38" s="147" t="s">
        <v>251</v>
      </c>
      <c r="R38" s="147" t="s">
        <v>251</v>
      </c>
      <c r="S38" s="147" t="s">
        <v>251</v>
      </c>
      <c r="T38" s="147" t="s">
        <v>251</v>
      </c>
      <c r="U38">
        <v>5</v>
      </c>
    </row>
    <row r="39" spans="1:21" ht="13.5" x14ac:dyDescent="0.25">
      <c r="A39" s="145" t="s">
        <v>281</v>
      </c>
      <c r="B39" s="146" t="s">
        <v>282</v>
      </c>
      <c r="C39" s="146" t="s">
        <v>86</v>
      </c>
      <c r="D39" s="145" t="s">
        <v>221</v>
      </c>
      <c r="E39" s="146" t="s">
        <v>283</v>
      </c>
      <c r="H39" s="147" t="s">
        <v>251</v>
      </c>
      <c r="I39" s="147" t="s">
        <v>251</v>
      </c>
      <c r="J39" s="147" t="s">
        <v>251</v>
      </c>
      <c r="K39" s="147" t="s">
        <v>161</v>
      </c>
      <c r="L39" s="147" t="s">
        <v>251</v>
      </c>
      <c r="M39" s="147" t="s">
        <v>161</v>
      </c>
      <c r="N39" s="147" t="s">
        <v>161</v>
      </c>
      <c r="O39" s="147" t="s">
        <v>251</v>
      </c>
      <c r="P39" s="147" t="s">
        <v>161</v>
      </c>
      <c r="Q39" s="147" t="s">
        <v>251</v>
      </c>
      <c r="R39" s="147" t="s">
        <v>251</v>
      </c>
      <c r="S39" s="147" t="s">
        <v>251</v>
      </c>
      <c r="T39" s="147" t="s">
        <v>251</v>
      </c>
      <c r="U39">
        <v>10</v>
      </c>
    </row>
    <row r="40" spans="1:21" ht="13.5" x14ac:dyDescent="0.25">
      <c r="A40" s="145" t="s">
        <v>95</v>
      </c>
      <c r="B40" s="146" t="s">
        <v>98</v>
      </c>
      <c r="C40" s="146" t="s">
        <v>86</v>
      </c>
      <c r="D40" s="145" t="s">
        <v>284</v>
      </c>
      <c r="E40" s="146" t="s">
        <v>285</v>
      </c>
      <c r="H40" s="147" t="s">
        <v>251</v>
      </c>
      <c r="I40" s="147" t="s">
        <v>251</v>
      </c>
      <c r="J40" s="147" t="s">
        <v>251</v>
      </c>
      <c r="K40" s="147" t="s">
        <v>161</v>
      </c>
      <c r="L40" s="147" t="s">
        <v>161</v>
      </c>
      <c r="M40" s="147" t="s">
        <v>251</v>
      </c>
      <c r="N40" s="147" t="s">
        <v>161</v>
      </c>
      <c r="O40" s="147" t="s">
        <v>251</v>
      </c>
      <c r="P40" s="147" t="s">
        <v>161</v>
      </c>
      <c r="Q40" s="147" t="s">
        <v>251</v>
      </c>
      <c r="R40" s="147" t="s">
        <v>251</v>
      </c>
      <c r="S40" s="147" t="s">
        <v>251</v>
      </c>
      <c r="T40" s="147" t="s">
        <v>251</v>
      </c>
      <c r="U40">
        <v>5</v>
      </c>
    </row>
    <row r="41" spans="1:21" ht="13.5" x14ac:dyDescent="0.25">
      <c r="A41" s="145" t="s">
        <v>95</v>
      </c>
      <c r="B41" s="146" t="s">
        <v>98</v>
      </c>
      <c r="C41" s="146" t="s">
        <v>86</v>
      </c>
      <c r="D41" s="145" t="s">
        <v>215</v>
      </c>
      <c r="E41" s="146" t="s">
        <v>286</v>
      </c>
      <c r="H41" s="147" t="s">
        <v>251</v>
      </c>
      <c r="I41" s="147" t="s">
        <v>251</v>
      </c>
      <c r="J41" s="147" t="s">
        <v>251</v>
      </c>
      <c r="K41" s="147" t="s">
        <v>161</v>
      </c>
      <c r="L41" s="147" t="s">
        <v>161</v>
      </c>
      <c r="M41" s="147" t="s">
        <v>161</v>
      </c>
      <c r="N41" s="147" t="s">
        <v>161</v>
      </c>
      <c r="O41" s="147" t="s">
        <v>251</v>
      </c>
      <c r="P41" s="147" t="s">
        <v>161</v>
      </c>
      <c r="Q41" s="147" t="s">
        <v>251</v>
      </c>
      <c r="R41" s="147" t="s">
        <v>251</v>
      </c>
      <c r="S41" s="147" t="s">
        <v>251</v>
      </c>
      <c r="T41" s="147" t="s">
        <v>251</v>
      </c>
      <c r="U41">
        <v>5</v>
      </c>
    </row>
    <row r="42" spans="1:21" ht="13.5" x14ac:dyDescent="0.25">
      <c r="A42" s="145" t="s">
        <v>95</v>
      </c>
      <c r="B42" s="146" t="s">
        <v>98</v>
      </c>
      <c r="C42" s="146" t="s">
        <v>86</v>
      </c>
      <c r="D42" s="145" t="s">
        <v>20</v>
      </c>
      <c r="E42" s="146" t="s">
        <v>287</v>
      </c>
      <c r="H42" s="147" t="s">
        <v>251</v>
      </c>
      <c r="I42" s="147" t="s">
        <v>251</v>
      </c>
      <c r="J42" s="147" t="s">
        <v>161</v>
      </c>
      <c r="K42" s="147" t="s">
        <v>161</v>
      </c>
      <c r="L42" s="147" t="s">
        <v>161</v>
      </c>
      <c r="M42" s="147" t="s">
        <v>251</v>
      </c>
      <c r="N42" s="147" t="s">
        <v>161</v>
      </c>
      <c r="O42" s="147" t="s">
        <v>251</v>
      </c>
      <c r="P42" s="147" t="s">
        <v>161</v>
      </c>
      <c r="Q42" s="147" t="s">
        <v>251</v>
      </c>
      <c r="R42" s="147" t="s">
        <v>251</v>
      </c>
      <c r="S42" s="147" t="s">
        <v>251</v>
      </c>
      <c r="T42" s="147" t="s">
        <v>251</v>
      </c>
      <c r="U42">
        <v>10</v>
      </c>
    </row>
    <row r="43" spans="1:21" ht="13.5" x14ac:dyDescent="0.25">
      <c r="A43" s="145" t="s">
        <v>95</v>
      </c>
      <c r="B43" s="146" t="s">
        <v>98</v>
      </c>
      <c r="C43" s="146" t="s">
        <v>86</v>
      </c>
      <c r="D43" s="145" t="s">
        <v>216</v>
      </c>
      <c r="E43" s="146" t="s">
        <v>288</v>
      </c>
      <c r="H43" s="147" t="s">
        <v>251</v>
      </c>
      <c r="I43" s="147" t="s">
        <v>251</v>
      </c>
      <c r="J43" s="147" t="s">
        <v>161</v>
      </c>
      <c r="K43" s="147" t="s">
        <v>161</v>
      </c>
      <c r="L43" s="147" t="s">
        <v>251</v>
      </c>
      <c r="M43" s="147" t="s">
        <v>251</v>
      </c>
      <c r="N43" s="147" t="s">
        <v>161</v>
      </c>
      <c r="O43" s="147" t="s">
        <v>251</v>
      </c>
      <c r="P43" s="147" t="s">
        <v>161</v>
      </c>
      <c r="Q43" s="147" t="s">
        <v>251</v>
      </c>
      <c r="R43" s="147" t="s">
        <v>251</v>
      </c>
      <c r="S43" s="147" t="s">
        <v>251</v>
      </c>
      <c r="T43" s="147" t="s">
        <v>251</v>
      </c>
      <c r="U43">
        <v>10</v>
      </c>
    </row>
    <row r="44" spans="1:21" ht="13.5" x14ac:dyDescent="0.25">
      <c r="A44" s="145" t="s">
        <v>95</v>
      </c>
      <c r="B44" s="146" t="s">
        <v>98</v>
      </c>
      <c r="C44" s="146" t="s">
        <v>86</v>
      </c>
      <c r="D44" s="193" t="s">
        <v>279</v>
      </c>
      <c r="E44" s="146" t="s">
        <v>460</v>
      </c>
      <c r="H44" s="147" t="s">
        <v>251</v>
      </c>
      <c r="I44" s="147" t="s">
        <v>251</v>
      </c>
      <c r="J44" s="147" t="s">
        <v>251</v>
      </c>
      <c r="K44" s="147" t="s">
        <v>161</v>
      </c>
      <c r="L44" s="147" t="s">
        <v>161</v>
      </c>
      <c r="M44" s="147" t="s">
        <v>251</v>
      </c>
      <c r="N44" s="147" t="s">
        <v>161</v>
      </c>
      <c r="O44" s="147" t="s">
        <v>251</v>
      </c>
      <c r="P44" s="147" t="s">
        <v>161</v>
      </c>
      <c r="Q44" s="147" t="s">
        <v>251</v>
      </c>
      <c r="R44" s="147" t="s">
        <v>251</v>
      </c>
      <c r="S44" s="147" t="s">
        <v>251</v>
      </c>
      <c r="T44" s="147" t="s">
        <v>251</v>
      </c>
      <c r="U44">
        <v>5</v>
      </c>
    </row>
    <row r="45" spans="1:21" ht="13.5" x14ac:dyDescent="0.25">
      <c r="A45" s="7"/>
      <c r="B45" s="7"/>
      <c r="C45" s="7"/>
      <c r="D45" s="7"/>
      <c r="E45" s="7"/>
    </row>
    <row r="46" spans="1:21" ht="13.5" x14ac:dyDescent="0.25">
      <c r="A46" s="7"/>
      <c r="B46" s="7"/>
      <c r="C46" s="7"/>
      <c r="D46" s="7"/>
      <c r="E46" s="7"/>
    </row>
    <row r="47" spans="1:21" ht="13.5" x14ac:dyDescent="0.25">
      <c r="A47" s="7"/>
      <c r="B47" s="7"/>
      <c r="C47" s="7"/>
      <c r="D47" s="7"/>
      <c r="E47" s="7"/>
    </row>
    <row r="48" spans="1:21" ht="13.5" x14ac:dyDescent="0.25">
      <c r="A48" s="20" t="s">
        <v>81</v>
      </c>
      <c r="B48" s="7"/>
      <c r="C48" s="7"/>
      <c r="D48" s="7"/>
      <c r="E48" s="7"/>
    </row>
    <row r="49" spans="1:5" ht="13.5" x14ac:dyDescent="0.25">
      <c r="A49" s="23" t="s">
        <v>119</v>
      </c>
      <c r="B49" s="24"/>
      <c r="C49" s="24"/>
      <c r="D49" s="24"/>
      <c r="E49" s="22" t="str">
        <f t="shared" ref="E49:E60" si="1">E21</f>
        <v>Germany</v>
      </c>
    </row>
    <row r="50" spans="1:5" ht="13.5" x14ac:dyDescent="0.25">
      <c r="A50" s="23" t="s">
        <v>117</v>
      </c>
      <c r="B50" s="24"/>
      <c r="C50" s="24"/>
      <c r="D50" s="24"/>
      <c r="E50" s="22" t="str">
        <f t="shared" si="1"/>
        <v>France</v>
      </c>
    </row>
    <row r="51" spans="1:5" ht="13.5" x14ac:dyDescent="0.25">
      <c r="A51" s="23" t="s">
        <v>118</v>
      </c>
      <c r="B51" s="24"/>
      <c r="C51" s="24"/>
      <c r="D51" s="24"/>
      <c r="E51" s="22" t="str">
        <f t="shared" si="1"/>
        <v>UK</v>
      </c>
    </row>
    <row r="52" spans="1:5" ht="13.5" x14ac:dyDescent="0.25">
      <c r="A52" s="23" t="s">
        <v>119</v>
      </c>
      <c r="B52" s="24"/>
      <c r="C52" s="24"/>
      <c r="D52" s="24"/>
      <c r="E52" s="22" t="str">
        <f t="shared" si="1"/>
        <v>European</v>
      </c>
    </row>
    <row r="53" spans="1:5" ht="13.5" x14ac:dyDescent="0.25">
      <c r="A53" s="23" t="s">
        <v>119</v>
      </c>
      <c r="B53" s="24"/>
      <c r="C53" s="24"/>
      <c r="D53" s="24"/>
      <c r="E53" s="22" t="str">
        <f t="shared" si="1"/>
        <v>International</v>
      </c>
    </row>
    <row r="54" spans="1:5" ht="13.5" x14ac:dyDescent="0.25">
      <c r="A54" s="23" t="s">
        <v>27</v>
      </c>
      <c r="B54" s="24"/>
      <c r="C54" s="24"/>
      <c r="D54" s="24"/>
      <c r="E54" s="22" t="str">
        <f t="shared" si="1"/>
        <v>Benelux</v>
      </c>
    </row>
    <row r="55" spans="1:5" ht="13.5" x14ac:dyDescent="0.25">
      <c r="A55" s="23" t="s">
        <v>120</v>
      </c>
      <c r="B55" s="24"/>
      <c r="C55" s="24"/>
      <c r="D55" s="24"/>
      <c r="E55" s="22" t="str">
        <f t="shared" si="1"/>
        <v>Poland</v>
      </c>
    </row>
    <row r="56" spans="1:5" ht="13.5" x14ac:dyDescent="0.25">
      <c r="A56" s="23" t="s">
        <v>121</v>
      </c>
      <c r="B56" s="24"/>
      <c r="C56" s="24"/>
      <c r="D56" s="24"/>
      <c r="E56" s="22" t="str">
        <f t="shared" si="1"/>
        <v>China</v>
      </c>
    </row>
    <row r="57" spans="1:5" ht="13.5" x14ac:dyDescent="0.25">
      <c r="A57" s="23" t="s">
        <v>119</v>
      </c>
      <c r="B57" s="24"/>
      <c r="C57" s="24"/>
      <c r="D57" s="24"/>
      <c r="E57" s="22" t="str">
        <f t="shared" si="1"/>
        <v>USA</v>
      </c>
    </row>
    <row r="58" spans="1:5" ht="13.5" x14ac:dyDescent="0.25">
      <c r="A58" s="23" t="s">
        <v>119</v>
      </c>
      <c r="B58" s="24"/>
      <c r="C58" s="24"/>
      <c r="D58" s="24"/>
      <c r="E58" s="22" t="str">
        <f t="shared" si="1"/>
        <v>Russia</v>
      </c>
    </row>
    <row r="59" spans="1:5" ht="13.5" x14ac:dyDescent="0.25">
      <c r="A59" s="23" t="s">
        <v>119</v>
      </c>
      <c r="B59" s="24"/>
      <c r="C59" s="24"/>
      <c r="D59" s="24"/>
      <c r="E59" s="22" t="str">
        <f t="shared" si="1"/>
        <v>STAN and Caucasus</v>
      </c>
    </row>
    <row r="60" spans="1:5" ht="13.5" x14ac:dyDescent="0.25">
      <c r="A60" s="23" t="s">
        <v>29</v>
      </c>
      <c r="B60" s="24"/>
      <c r="C60" s="24"/>
      <c r="D60" s="24"/>
      <c r="E60" s="22" t="str">
        <f t="shared" si="1"/>
        <v>Japan</v>
      </c>
    </row>
    <row r="61" spans="1:5" ht="13.5" x14ac:dyDescent="0.25">
      <c r="A61" s="23" t="s">
        <v>121</v>
      </c>
      <c r="B61" s="24"/>
      <c r="C61" s="24"/>
      <c r="D61" s="24"/>
      <c r="E61" s="22" t="s">
        <v>31</v>
      </c>
    </row>
    <row r="62" spans="1:5" ht="13.5" x14ac:dyDescent="0.25">
      <c r="A62" s="23" t="s">
        <v>121</v>
      </c>
      <c r="B62" s="24"/>
      <c r="C62" s="24"/>
      <c r="D62" s="24"/>
      <c r="E62" s="22" t="s">
        <v>32</v>
      </c>
    </row>
    <row r="63" spans="1:5" ht="13.5" x14ac:dyDescent="0.25">
      <c r="A63" s="149" t="s">
        <v>289</v>
      </c>
      <c r="B63" s="148"/>
      <c r="C63" s="148"/>
      <c r="D63" s="148"/>
      <c r="E63" s="146" t="s">
        <v>276</v>
      </c>
    </row>
    <row r="64" spans="1:5" ht="13.5" x14ac:dyDescent="0.25">
      <c r="A64" s="149" t="s">
        <v>119</v>
      </c>
      <c r="B64" s="148"/>
      <c r="C64" s="148"/>
      <c r="D64" s="148"/>
      <c r="E64" s="146" t="s">
        <v>277</v>
      </c>
    </row>
    <row r="65" spans="1:5" ht="13.5" x14ac:dyDescent="0.25">
      <c r="A65" s="149" t="s">
        <v>119</v>
      </c>
      <c r="B65" s="148"/>
      <c r="C65" s="148"/>
      <c r="D65" s="148"/>
      <c r="E65" s="146" t="s">
        <v>278</v>
      </c>
    </row>
    <row r="66" spans="1:5" ht="13.5" x14ac:dyDescent="0.25">
      <c r="A66" s="149" t="s">
        <v>119</v>
      </c>
      <c r="B66" s="148"/>
      <c r="C66" s="148"/>
      <c r="D66" s="148"/>
      <c r="E66" s="146" t="s">
        <v>280</v>
      </c>
    </row>
    <row r="67" spans="1:5" ht="13.5" x14ac:dyDescent="0.25">
      <c r="A67" s="149" t="s">
        <v>290</v>
      </c>
      <c r="B67" s="148"/>
      <c r="C67" s="148"/>
      <c r="D67" s="148"/>
      <c r="E67" s="146" t="s">
        <v>283</v>
      </c>
    </row>
    <row r="68" spans="1:5" ht="13.5" x14ac:dyDescent="0.25">
      <c r="A68" s="149" t="s">
        <v>119</v>
      </c>
      <c r="B68" s="148"/>
      <c r="C68" s="148"/>
      <c r="D68" s="148"/>
      <c r="E68" s="146" t="s">
        <v>285</v>
      </c>
    </row>
    <row r="69" spans="1:5" ht="13.5" x14ac:dyDescent="0.25">
      <c r="A69" s="149" t="s">
        <v>119</v>
      </c>
      <c r="B69" s="148"/>
      <c r="C69" s="148"/>
      <c r="D69" s="148"/>
      <c r="E69" s="146" t="s">
        <v>286</v>
      </c>
    </row>
    <row r="70" spans="1:5" ht="13.5" x14ac:dyDescent="0.25">
      <c r="A70" s="149" t="s">
        <v>119</v>
      </c>
      <c r="B70" s="148"/>
      <c r="C70" s="148"/>
      <c r="D70" s="148"/>
      <c r="E70" s="146" t="s">
        <v>287</v>
      </c>
    </row>
    <row r="71" spans="1:5" ht="13.5" x14ac:dyDescent="0.25">
      <c r="A71" s="149" t="s">
        <v>119</v>
      </c>
      <c r="B71" s="148"/>
      <c r="C71" s="148"/>
      <c r="D71" s="148"/>
      <c r="E71" s="146" t="s">
        <v>291</v>
      </c>
    </row>
    <row r="72" spans="1:5" ht="13.5" x14ac:dyDescent="0.25">
      <c r="A72" s="149" t="s">
        <v>119</v>
      </c>
      <c r="B72" s="148"/>
      <c r="C72" s="148"/>
      <c r="D72" s="148"/>
      <c r="E72" s="146" t="s">
        <v>460</v>
      </c>
    </row>
    <row r="73" spans="1:5" ht="13.5" x14ac:dyDescent="0.25">
      <c r="A73" s="7"/>
      <c r="B73" s="7"/>
      <c r="C73" s="7"/>
      <c r="D73" s="7"/>
      <c r="E73" s="7"/>
    </row>
    <row r="74" spans="1:5" ht="13.5" x14ac:dyDescent="0.25">
      <c r="A74" s="7"/>
      <c r="B74" s="7"/>
      <c r="C74" s="7"/>
      <c r="D74" s="7"/>
      <c r="E74" s="7"/>
    </row>
    <row r="75" spans="1:5" ht="13.5" x14ac:dyDescent="0.25">
      <c r="A75" s="20" t="s">
        <v>122</v>
      </c>
      <c r="B75" s="7"/>
      <c r="C75" s="7"/>
      <c r="D75" s="7"/>
      <c r="E75" s="7"/>
    </row>
    <row r="76" spans="1:5" ht="13.5" x14ac:dyDescent="0.25">
      <c r="A76" s="21" t="s">
        <v>314</v>
      </c>
      <c r="B76" s="24"/>
      <c r="C76" s="24"/>
      <c r="D76" s="24"/>
      <c r="E76" s="22" t="str">
        <f t="shared" ref="E76:E87" si="2">E49</f>
        <v>Germany</v>
      </c>
    </row>
    <row r="77" spans="1:5" ht="13.5" x14ac:dyDescent="0.25">
      <c r="A77" s="21" t="s">
        <v>223</v>
      </c>
      <c r="B77" s="24"/>
      <c r="C77" s="24"/>
      <c r="D77" s="24"/>
      <c r="E77" s="22" t="str">
        <f t="shared" si="2"/>
        <v>France</v>
      </c>
    </row>
    <row r="78" spans="1:5" ht="13.5" x14ac:dyDescent="0.25">
      <c r="A78" s="21" t="s">
        <v>123</v>
      </c>
      <c r="B78" s="24"/>
      <c r="C78" s="24"/>
      <c r="D78" s="24"/>
      <c r="E78" s="22" t="str">
        <f t="shared" si="2"/>
        <v>UK</v>
      </c>
    </row>
    <row r="79" spans="1:5" ht="13.5" x14ac:dyDescent="0.25">
      <c r="A79" s="21" t="s">
        <v>124</v>
      </c>
      <c r="B79" s="24"/>
      <c r="C79" s="24"/>
      <c r="D79" s="24"/>
      <c r="E79" s="22" t="str">
        <f t="shared" si="2"/>
        <v>European</v>
      </c>
    </row>
    <row r="80" spans="1:5" ht="13.5" x14ac:dyDescent="0.25">
      <c r="A80" s="21" t="s">
        <v>125</v>
      </c>
      <c r="B80" s="24"/>
      <c r="C80" s="24"/>
      <c r="D80" s="24"/>
      <c r="E80" s="22" t="str">
        <f t="shared" si="2"/>
        <v>International</v>
      </c>
    </row>
    <row r="81" spans="1:5" ht="13.5" x14ac:dyDescent="0.25">
      <c r="A81" s="21" t="s">
        <v>102</v>
      </c>
      <c r="B81" s="24"/>
      <c r="C81" s="24"/>
      <c r="D81" s="24"/>
      <c r="E81" s="22" t="str">
        <f t="shared" si="2"/>
        <v>Benelux</v>
      </c>
    </row>
    <row r="82" spans="1:5" ht="13.5" x14ac:dyDescent="0.25">
      <c r="A82" s="21" t="s">
        <v>106</v>
      </c>
      <c r="B82" s="24"/>
      <c r="C82" s="24"/>
      <c r="D82" s="24"/>
      <c r="E82" s="22" t="str">
        <f t="shared" si="2"/>
        <v>Poland</v>
      </c>
    </row>
    <row r="83" spans="1:5" ht="13.5" x14ac:dyDescent="0.25">
      <c r="A83" s="21" t="s">
        <v>108</v>
      </c>
      <c r="B83" s="24"/>
      <c r="C83" s="24"/>
      <c r="D83" s="24"/>
      <c r="E83" s="22" t="str">
        <f t="shared" si="2"/>
        <v>China</v>
      </c>
    </row>
    <row r="84" spans="1:5" ht="13.5" x14ac:dyDescent="0.25">
      <c r="A84" s="21" t="s">
        <v>126</v>
      </c>
      <c r="B84" s="24"/>
      <c r="C84" s="24"/>
      <c r="D84" s="24"/>
      <c r="E84" s="22" t="str">
        <f t="shared" si="2"/>
        <v>USA</v>
      </c>
    </row>
    <row r="85" spans="1:5" ht="13.5" x14ac:dyDescent="0.25">
      <c r="A85" s="21" t="s">
        <v>141</v>
      </c>
      <c r="B85" s="24"/>
      <c r="C85" s="24"/>
      <c r="D85" s="24"/>
      <c r="E85" s="22" t="str">
        <f t="shared" si="2"/>
        <v>Russia</v>
      </c>
    </row>
    <row r="86" spans="1:5" ht="13.5" x14ac:dyDescent="0.25">
      <c r="A86" s="21" t="s">
        <v>142</v>
      </c>
      <c r="B86" s="24"/>
      <c r="C86" s="24"/>
      <c r="D86" s="24"/>
      <c r="E86" s="22" t="str">
        <f t="shared" si="2"/>
        <v>STAN and Caucasus</v>
      </c>
    </row>
    <row r="87" spans="1:5" ht="13.5" x14ac:dyDescent="0.25">
      <c r="A87" s="21" t="s">
        <v>116</v>
      </c>
      <c r="B87" s="24"/>
      <c r="C87" s="24"/>
      <c r="D87" s="24"/>
      <c r="E87" s="22" t="str">
        <f t="shared" si="2"/>
        <v>Japan</v>
      </c>
    </row>
    <row r="88" spans="1:5" ht="13.5" x14ac:dyDescent="0.25">
      <c r="A88" s="21" t="s">
        <v>31</v>
      </c>
      <c r="B88" s="24"/>
      <c r="C88" s="24"/>
      <c r="D88" s="24"/>
      <c r="E88" s="22" t="s">
        <v>31</v>
      </c>
    </row>
    <row r="89" spans="1:5" ht="13.5" x14ac:dyDescent="0.25">
      <c r="A89" s="21" t="s">
        <v>32</v>
      </c>
      <c r="B89" s="24"/>
      <c r="C89" s="24"/>
      <c r="D89" s="24"/>
      <c r="E89" s="22" t="s">
        <v>32</v>
      </c>
    </row>
    <row r="90" spans="1:5" ht="13.5" x14ac:dyDescent="0.25">
      <c r="A90" s="145" t="s">
        <v>276</v>
      </c>
      <c r="B90" s="148"/>
      <c r="C90" s="148"/>
      <c r="D90" s="148"/>
      <c r="E90" s="146" t="s">
        <v>276</v>
      </c>
    </row>
    <row r="91" spans="1:5" ht="13.5" x14ac:dyDescent="0.25">
      <c r="A91" s="145" t="s">
        <v>292</v>
      </c>
      <c r="B91" s="148"/>
      <c r="C91" s="148"/>
      <c r="D91" s="148"/>
      <c r="E91" s="146" t="s">
        <v>277</v>
      </c>
    </row>
    <row r="92" spans="1:5" ht="13.5" x14ac:dyDescent="0.25">
      <c r="A92" s="145" t="s">
        <v>278</v>
      </c>
      <c r="B92" s="148"/>
      <c r="C92" s="148"/>
      <c r="D92" s="148"/>
      <c r="E92" s="146" t="s">
        <v>278</v>
      </c>
    </row>
    <row r="93" spans="1:5" ht="13.5" x14ac:dyDescent="0.25">
      <c r="A93" s="145" t="s">
        <v>280</v>
      </c>
      <c r="B93" s="148"/>
      <c r="C93" s="148"/>
      <c r="D93" s="148"/>
      <c r="E93" s="146" t="s">
        <v>280</v>
      </c>
    </row>
    <row r="94" spans="1:5" ht="13.5" x14ac:dyDescent="0.25">
      <c r="A94" s="145" t="s">
        <v>293</v>
      </c>
      <c r="B94" s="148"/>
      <c r="C94" s="148"/>
      <c r="D94" s="148"/>
      <c r="E94" s="146" t="s">
        <v>283</v>
      </c>
    </row>
    <row r="95" spans="1:5" ht="13.5" x14ac:dyDescent="0.25">
      <c r="A95" s="145" t="s">
        <v>285</v>
      </c>
      <c r="B95" s="148"/>
      <c r="C95" s="148"/>
      <c r="D95" s="148"/>
      <c r="E95" s="146" t="s">
        <v>285</v>
      </c>
    </row>
    <row r="96" spans="1:5" ht="13.5" x14ac:dyDescent="0.25">
      <c r="A96" s="145" t="s">
        <v>286</v>
      </c>
      <c r="B96" s="148"/>
      <c r="C96" s="148"/>
      <c r="D96" s="148"/>
      <c r="E96" s="146" t="s">
        <v>286</v>
      </c>
    </row>
    <row r="97" spans="1:70" ht="13.5" x14ac:dyDescent="0.25">
      <c r="A97" s="145" t="s">
        <v>294</v>
      </c>
      <c r="B97" s="148"/>
      <c r="C97" s="148"/>
      <c r="D97" s="148"/>
      <c r="E97" s="146" t="s">
        <v>287</v>
      </c>
    </row>
    <row r="98" spans="1:70" ht="13.5" x14ac:dyDescent="0.25">
      <c r="A98" s="145" t="s">
        <v>291</v>
      </c>
      <c r="B98" s="148"/>
      <c r="C98" s="148"/>
      <c r="D98" s="148"/>
      <c r="E98" s="146" t="s">
        <v>291</v>
      </c>
    </row>
    <row r="99" spans="1:70" ht="13.5" x14ac:dyDescent="0.25">
      <c r="A99" s="22" t="s">
        <v>459</v>
      </c>
      <c r="B99" s="24"/>
      <c r="C99" s="24"/>
      <c r="D99" s="24"/>
      <c r="E99" s="22" t="s">
        <v>460</v>
      </c>
    </row>
    <row r="100" spans="1:70" ht="13.5" x14ac:dyDescent="0.25">
      <c r="A100" s="21"/>
      <c r="B100" s="24"/>
      <c r="C100" s="24"/>
      <c r="D100" s="24"/>
      <c r="E100" s="22"/>
    </row>
    <row r="101" spans="1:70" ht="13.5" x14ac:dyDescent="0.25">
      <c r="A101" s="20" t="s">
        <v>203</v>
      </c>
      <c r="B101" s="93" t="str">
        <f>VLOOKUP(ProductSelector!D29,A102:B104,2,FALSE)</f>
        <v>F</v>
      </c>
      <c r="C101" s="7"/>
      <c r="D101" s="7"/>
      <c r="E101" s="7"/>
    </row>
    <row r="102" spans="1:70" ht="13.5" x14ac:dyDescent="0.25">
      <c r="A102" s="21" t="s">
        <v>204</v>
      </c>
      <c r="B102" s="24" t="s">
        <v>89</v>
      </c>
      <c r="C102" s="24"/>
      <c r="D102" s="24"/>
      <c r="E102" s="22"/>
    </row>
    <row r="103" spans="1:70" ht="13.5" x14ac:dyDescent="0.25">
      <c r="A103" s="21" t="s">
        <v>212</v>
      </c>
      <c r="B103" s="24" t="s">
        <v>205</v>
      </c>
      <c r="C103" s="24"/>
      <c r="D103" s="24"/>
      <c r="E103" s="22"/>
    </row>
    <row r="104" spans="1:70" ht="13.5" x14ac:dyDescent="0.25">
      <c r="A104" s="21"/>
      <c r="B104" s="24" t="s">
        <v>206</v>
      </c>
      <c r="C104" s="24"/>
      <c r="D104" s="24"/>
      <c r="E104" s="22"/>
    </row>
    <row r="105" spans="1:70" ht="13.5" x14ac:dyDescent="0.25">
      <c r="A105" s="21"/>
      <c r="B105" s="24"/>
      <c r="C105" s="24"/>
      <c r="D105" s="24"/>
      <c r="E105" s="22"/>
    </row>
    <row r="106" spans="1:70" ht="13.5" x14ac:dyDescent="0.25">
      <c r="A106" s="21"/>
      <c r="B106" s="24"/>
      <c r="C106" s="24"/>
      <c r="D106" s="24"/>
      <c r="E106" s="22"/>
    </row>
    <row r="107" spans="1:70" ht="13.5" x14ac:dyDescent="0.25">
      <c r="A107" s="21"/>
      <c r="B107" s="24"/>
      <c r="C107" s="24"/>
      <c r="D107" s="24"/>
      <c r="E107" s="22"/>
    </row>
    <row r="108" spans="1:70" ht="13.5" x14ac:dyDescent="0.25">
      <c r="A108" s="20" t="s">
        <v>207</v>
      </c>
      <c r="B108" s="93" t="str">
        <f ca="1">VLOOKUP(ProductSelector!D28,A109:B116,2,FALSE)</f>
        <v>S</v>
      </c>
      <c r="C108" s="7"/>
      <c r="D108" s="7"/>
      <c r="E108" s="7"/>
      <c r="V108" s="7" t="str">
        <f>E76</f>
        <v>Germany</v>
      </c>
      <c r="W108" s="7" t="str">
        <f>E77</f>
        <v>France</v>
      </c>
      <c r="X108" s="7" t="str">
        <f>E78</f>
        <v>UK</v>
      </c>
      <c r="Y108" s="7" t="str">
        <f>E79</f>
        <v>European</v>
      </c>
      <c r="Z108" s="7" t="str">
        <f>E80</f>
        <v>International</v>
      </c>
      <c r="AA108" s="7" t="str">
        <f>E81</f>
        <v>Benelux</v>
      </c>
      <c r="AB108" s="7" t="str">
        <f>E82</f>
        <v>Poland</v>
      </c>
      <c r="AC108" s="7" t="str">
        <f>E83</f>
        <v>China</v>
      </c>
      <c r="AD108" s="7" t="str">
        <f>E84</f>
        <v>USA</v>
      </c>
      <c r="AE108" s="7" t="str">
        <f>E85</f>
        <v>Russia</v>
      </c>
      <c r="AF108" s="7" t="str">
        <f>E86</f>
        <v>STAN and Caucasus</v>
      </c>
      <c r="AG108" s="7" t="str">
        <f>E87</f>
        <v>Japan</v>
      </c>
      <c r="AH108" s="150" t="str">
        <f>E88</f>
        <v>Hong Kong</v>
      </c>
      <c r="AI108" s="150" t="str">
        <f>E89</f>
        <v>Taiwan</v>
      </c>
      <c r="AJ108" s="150" t="str">
        <f>E90</f>
        <v>Italy</v>
      </c>
      <c r="AK108" s="150" t="str">
        <f>E91</f>
        <v>Latin America (except Brazil)</v>
      </c>
      <c r="AL108" s="150" t="str">
        <f>E92</f>
        <v>Spain</v>
      </c>
      <c r="AM108" s="150" t="str">
        <f>E93</f>
        <v>EEMEA</v>
      </c>
      <c r="AN108" s="150" t="str">
        <f>E94</f>
        <v>Australia</v>
      </c>
      <c r="AO108" s="150" t="str">
        <f>E95</f>
        <v>Middle East</v>
      </c>
      <c r="AP108" s="150" t="str">
        <f>E96</f>
        <v>Brazil</v>
      </c>
      <c r="AQ108" s="150" t="str">
        <f>E97</f>
        <v>South Asia</v>
      </c>
      <c r="AR108" s="150" t="str">
        <f>E98</f>
        <v>South East Asia</v>
      </c>
      <c r="AS108" s="150" t="str">
        <f>E99</f>
        <v>BUM</v>
      </c>
      <c r="AU108" s="7" t="str">
        <f t="shared" ref="AU108:BR108" si="3">V108</f>
        <v>Germany</v>
      </c>
      <c r="AV108" s="7" t="str">
        <f t="shared" si="3"/>
        <v>France</v>
      </c>
      <c r="AW108" s="7" t="str">
        <f t="shared" si="3"/>
        <v>UK</v>
      </c>
      <c r="AX108" s="7" t="str">
        <f t="shared" si="3"/>
        <v>European</v>
      </c>
      <c r="AY108" s="7" t="str">
        <f t="shared" si="3"/>
        <v>International</v>
      </c>
      <c r="AZ108" s="7" t="str">
        <f t="shared" si="3"/>
        <v>Benelux</v>
      </c>
      <c r="BA108" s="7" t="str">
        <f t="shared" si="3"/>
        <v>Poland</v>
      </c>
      <c r="BB108" s="7" t="str">
        <f t="shared" si="3"/>
        <v>China</v>
      </c>
      <c r="BC108" s="7" t="str">
        <f t="shared" si="3"/>
        <v>USA</v>
      </c>
      <c r="BD108" s="7" t="str">
        <f t="shared" si="3"/>
        <v>Russia</v>
      </c>
      <c r="BE108" s="7" t="str">
        <f t="shared" si="3"/>
        <v>STAN and Caucasus</v>
      </c>
      <c r="BF108" s="7" t="str">
        <f t="shared" si="3"/>
        <v>Japan</v>
      </c>
      <c r="BG108" s="150" t="str">
        <f t="shared" si="3"/>
        <v>Hong Kong</v>
      </c>
      <c r="BH108" s="150" t="str">
        <f t="shared" si="3"/>
        <v>Taiwan</v>
      </c>
      <c r="BI108" s="150" t="str">
        <f t="shared" si="3"/>
        <v>Italy</v>
      </c>
      <c r="BJ108" s="150" t="str">
        <f t="shared" si="3"/>
        <v>Latin America (except Brazil)</v>
      </c>
      <c r="BK108" s="150" t="str">
        <f t="shared" si="3"/>
        <v>Spain</v>
      </c>
      <c r="BL108" s="150" t="str">
        <f t="shared" si="3"/>
        <v>EEMEA</v>
      </c>
      <c r="BM108" s="150" t="str">
        <f t="shared" si="3"/>
        <v>Australia</v>
      </c>
      <c r="BN108" s="150" t="str">
        <f t="shared" si="3"/>
        <v>Middle East</v>
      </c>
      <c r="BO108" s="150" t="str">
        <f t="shared" si="3"/>
        <v>Brazil</v>
      </c>
      <c r="BP108" s="150" t="str">
        <f t="shared" si="3"/>
        <v>South Asia</v>
      </c>
      <c r="BQ108" s="150" t="str">
        <f t="shared" si="3"/>
        <v>South East Asia</v>
      </c>
      <c r="BR108" s="150" t="str">
        <f t="shared" si="3"/>
        <v>BUM</v>
      </c>
    </row>
    <row r="109" spans="1:70" ht="13.5" x14ac:dyDescent="0.25">
      <c r="A109" s="21" t="str">
        <f ca="1">IF(OFFSET(U109,0,$E$4)=0,"",OFFSET(U109,0,$E$4))</f>
        <v>Base</v>
      </c>
      <c r="B109" s="24" t="str">
        <f ca="1">IF(OFFSET(AT109,0,$E$4)=0,"",OFFSET(AT109,0,$E$4))</f>
        <v>S</v>
      </c>
      <c r="C109" s="24"/>
      <c r="D109" s="24"/>
      <c r="E109" s="22"/>
      <c r="V109" s="22" t="s">
        <v>208</v>
      </c>
      <c r="W109" s="22" t="s">
        <v>208</v>
      </c>
      <c r="X109" s="22" t="s">
        <v>208</v>
      </c>
      <c r="Y109" s="22" t="s">
        <v>208</v>
      </c>
      <c r="Z109" s="22" t="s">
        <v>208</v>
      </c>
      <c r="AA109" s="22" t="s">
        <v>208</v>
      </c>
      <c r="AB109" s="22" t="s">
        <v>208</v>
      </c>
      <c r="AC109" s="22" t="s">
        <v>208</v>
      </c>
      <c r="AD109" s="22" t="s">
        <v>11</v>
      </c>
      <c r="AE109" s="22" t="s">
        <v>208</v>
      </c>
      <c r="AF109" s="22" t="s">
        <v>208</v>
      </c>
      <c r="AG109" s="22" t="s">
        <v>208</v>
      </c>
      <c r="AH109" s="146" t="s">
        <v>208</v>
      </c>
      <c r="AI109" s="146" t="s">
        <v>208</v>
      </c>
      <c r="AJ109" s="22" t="s">
        <v>208</v>
      </c>
      <c r="AK109" s="146" t="s">
        <v>208</v>
      </c>
      <c r="AL109" s="22" t="s">
        <v>208</v>
      </c>
      <c r="AM109" s="146" t="s">
        <v>208</v>
      </c>
      <c r="AN109" s="146" t="s">
        <v>208</v>
      </c>
      <c r="AO109" s="146" t="s">
        <v>208</v>
      </c>
      <c r="AP109" s="146" t="s">
        <v>208</v>
      </c>
      <c r="AQ109" s="146" t="s">
        <v>208</v>
      </c>
      <c r="AR109" s="146" t="s">
        <v>208</v>
      </c>
      <c r="AS109" s="146" t="s">
        <v>208</v>
      </c>
      <c r="AU109" s="22" t="s">
        <v>211</v>
      </c>
      <c r="AV109" s="22" t="s">
        <v>211</v>
      </c>
      <c r="AW109" s="22" t="s">
        <v>211</v>
      </c>
      <c r="AX109" s="22" t="s">
        <v>211</v>
      </c>
      <c r="AY109" s="22" t="s">
        <v>211</v>
      </c>
      <c r="AZ109" s="22" t="s">
        <v>211</v>
      </c>
      <c r="BA109" s="22" t="s">
        <v>211</v>
      </c>
      <c r="BB109" s="22" t="s">
        <v>211</v>
      </c>
      <c r="BC109" s="22" t="s">
        <v>211</v>
      </c>
      <c r="BD109" s="22" t="s">
        <v>211</v>
      </c>
      <c r="BE109" s="22" t="s">
        <v>211</v>
      </c>
      <c r="BF109" s="22" t="s">
        <v>211</v>
      </c>
      <c r="BG109" s="146" t="s">
        <v>211</v>
      </c>
      <c r="BH109" s="146" t="s">
        <v>211</v>
      </c>
      <c r="BI109" s="22" t="s">
        <v>211</v>
      </c>
      <c r="BJ109" s="146" t="s">
        <v>211</v>
      </c>
      <c r="BK109" s="22" t="s">
        <v>211</v>
      </c>
      <c r="BL109" s="146" t="s">
        <v>211</v>
      </c>
      <c r="BM109" s="146" t="s">
        <v>211</v>
      </c>
      <c r="BN109" s="146" t="s">
        <v>211</v>
      </c>
      <c r="BO109" s="146" t="s">
        <v>211</v>
      </c>
      <c r="BP109" s="146" t="s">
        <v>211</v>
      </c>
      <c r="BQ109" s="146" t="s">
        <v>211</v>
      </c>
      <c r="BR109" s="146" t="s">
        <v>211</v>
      </c>
    </row>
    <row r="110" spans="1:70" ht="13.5" x14ac:dyDescent="0.25">
      <c r="A110" s="21" t="str">
        <f t="shared" ref="A110:A119" ca="1" si="4">IF(OFFSET(U110,0,$E$4)=0,"",OFFSET(U110,0,$E$4))</f>
        <v>Renewal</v>
      </c>
      <c r="B110" s="24" t="str">
        <f t="shared" ref="B110:B119" ca="1" si="5">IF(OFFSET(AT110,0,$E$4)=0,"",OFFSET(AT110,0,$E$4))</f>
        <v>R</v>
      </c>
      <c r="C110" s="24"/>
      <c r="D110" s="24"/>
      <c r="E110" s="22"/>
      <c r="V110" s="22" t="s">
        <v>209</v>
      </c>
      <c r="W110" s="22" t="s">
        <v>209</v>
      </c>
      <c r="X110" s="22" t="s">
        <v>209</v>
      </c>
      <c r="Y110" s="22" t="s">
        <v>209</v>
      </c>
      <c r="Z110" s="22" t="s">
        <v>209</v>
      </c>
      <c r="AA110" s="22" t="s">
        <v>209</v>
      </c>
      <c r="AB110" s="22" t="s">
        <v>209</v>
      </c>
      <c r="AC110" s="22" t="s">
        <v>209</v>
      </c>
      <c r="AD110" s="22" t="s">
        <v>12</v>
      </c>
      <c r="AE110" s="22" t="s">
        <v>209</v>
      </c>
      <c r="AF110" s="22" t="s">
        <v>209</v>
      </c>
      <c r="AG110" s="22" t="s">
        <v>209</v>
      </c>
      <c r="AH110" s="146" t="s">
        <v>209</v>
      </c>
      <c r="AI110" s="146" t="s">
        <v>209</v>
      </c>
      <c r="AJ110" s="22" t="s">
        <v>209</v>
      </c>
      <c r="AK110" s="146" t="s">
        <v>295</v>
      </c>
      <c r="AL110" s="22" t="s">
        <v>209</v>
      </c>
      <c r="AM110" s="146" t="s">
        <v>209</v>
      </c>
      <c r="AN110" s="146" t="s">
        <v>209</v>
      </c>
      <c r="AO110" s="146" t="s">
        <v>209</v>
      </c>
      <c r="AP110" s="146" t="s">
        <v>295</v>
      </c>
      <c r="AQ110" s="146" t="s">
        <v>209</v>
      </c>
      <c r="AR110" s="146" t="s">
        <v>209</v>
      </c>
      <c r="AS110" s="146" t="s">
        <v>209</v>
      </c>
      <c r="AU110" s="22" t="s">
        <v>112</v>
      </c>
      <c r="AV110" s="22" t="s">
        <v>112</v>
      </c>
      <c r="AW110" s="22" t="s">
        <v>112</v>
      </c>
      <c r="AX110" s="22" t="s">
        <v>112</v>
      </c>
      <c r="AY110" s="22" t="s">
        <v>112</v>
      </c>
      <c r="AZ110" s="22" t="s">
        <v>112</v>
      </c>
      <c r="BA110" s="22" t="s">
        <v>112</v>
      </c>
      <c r="BB110" s="22" t="s">
        <v>112</v>
      </c>
      <c r="BC110" s="22" t="s">
        <v>112</v>
      </c>
      <c r="BD110" s="22" t="s">
        <v>112</v>
      </c>
      <c r="BE110" s="22" t="s">
        <v>112</v>
      </c>
      <c r="BF110" s="22" t="s">
        <v>112</v>
      </c>
      <c r="BG110" s="146" t="s">
        <v>112</v>
      </c>
      <c r="BH110" s="146" t="s">
        <v>112</v>
      </c>
      <c r="BI110" s="22" t="s">
        <v>112</v>
      </c>
      <c r="BJ110" s="146" t="s">
        <v>110</v>
      </c>
      <c r="BK110" s="22" t="s">
        <v>112</v>
      </c>
      <c r="BL110" s="146" t="s">
        <v>112</v>
      </c>
      <c r="BM110" s="146" t="s">
        <v>112</v>
      </c>
      <c r="BN110" s="146" t="s">
        <v>112</v>
      </c>
      <c r="BO110" s="146" t="s">
        <v>110</v>
      </c>
      <c r="BP110" s="146" t="s">
        <v>112</v>
      </c>
      <c r="BQ110" s="146" t="s">
        <v>112</v>
      </c>
      <c r="BR110" s="146" t="s">
        <v>112</v>
      </c>
    </row>
    <row r="111" spans="1:70" ht="13.5" x14ac:dyDescent="0.25">
      <c r="A111" s="21" t="str">
        <f t="shared" ca="1" si="4"/>
        <v>Educational</v>
      </c>
      <c r="B111" s="24" t="str">
        <f t="shared" ca="1" si="5"/>
        <v>E</v>
      </c>
      <c r="C111" s="24"/>
      <c r="D111" s="24"/>
      <c r="E111" s="22"/>
      <c r="V111" s="22" t="s">
        <v>210</v>
      </c>
      <c r="W111" s="22" t="s">
        <v>210</v>
      </c>
      <c r="X111" s="22" t="s">
        <v>210</v>
      </c>
      <c r="Y111" s="22" t="s">
        <v>210</v>
      </c>
      <c r="Z111" s="22" t="s">
        <v>13</v>
      </c>
      <c r="AA111" s="22" t="s">
        <v>210</v>
      </c>
      <c r="AB111" s="22" t="s">
        <v>210</v>
      </c>
      <c r="AC111" s="22"/>
      <c r="AD111" s="22" t="s">
        <v>14</v>
      </c>
      <c r="AE111" s="22" t="s">
        <v>210</v>
      </c>
      <c r="AF111" s="22" t="s">
        <v>210</v>
      </c>
      <c r="AG111" s="22" t="s">
        <v>210</v>
      </c>
      <c r="AH111" s="146"/>
      <c r="AI111" s="146"/>
      <c r="AJ111" s="22" t="s">
        <v>210</v>
      </c>
      <c r="AK111" s="146" t="s">
        <v>209</v>
      </c>
      <c r="AL111" s="22" t="s">
        <v>210</v>
      </c>
      <c r="AM111" s="146" t="s">
        <v>13</v>
      </c>
      <c r="AN111" s="146" t="s">
        <v>13</v>
      </c>
      <c r="AO111" s="146" t="s">
        <v>13</v>
      </c>
      <c r="AP111" s="146" t="s">
        <v>209</v>
      </c>
      <c r="AQ111" s="146" t="s">
        <v>13</v>
      </c>
      <c r="AR111" s="146" t="s">
        <v>13</v>
      </c>
      <c r="AS111" s="146" t="s">
        <v>13</v>
      </c>
      <c r="AU111" s="22" t="s">
        <v>221</v>
      </c>
      <c r="AV111" s="22" t="s">
        <v>221</v>
      </c>
      <c r="AW111" s="22" t="s">
        <v>221</v>
      </c>
      <c r="AX111" s="22" t="s">
        <v>221</v>
      </c>
      <c r="AY111" s="22" t="s">
        <v>105</v>
      </c>
      <c r="AZ111" s="22" t="s">
        <v>221</v>
      </c>
      <c r="BA111" s="22" t="s">
        <v>221</v>
      </c>
      <c r="BB111" s="22"/>
      <c r="BC111" s="22" t="s">
        <v>221</v>
      </c>
      <c r="BD111" s="22" t="s">
        <v>221</v>
      </c>
      <c r="BE111" s="22" t="s">
        <v>221</v>
      </c>
      <c r="BF111" s="22" t="s">
        <v>221</v>
      </c>
      <c r="BG111" s="146"/>
      <c r="BH111" s="146"/>
      <c r="BI111" s="22" t="s">
        <v>221</v>
      </c>
      <c r="BJ111" s="146" t="s">
        <v>112</v>
      </c>
      <c r="BK111" s="22" t="s">
        <v>221</v>
      </c>
      <c r="BL111" s="146" t="s">
        <v>105</v>
      </c>
      <c r="BM111" s="146" t="s">
        <v>105</v>
      </c>
      <c r="BN111" s="146" t="s">
        <v>105</v>
      </c>
      <c r="BO111" s="146" t="s">
        <v>112</v>
      </c>
      <c r="BP111" s="146" t="s">
        <v>105</v>
      </c>
      <c r="BQ111" s="146" t="s">
        <v>105</v>
      </c>
      <c r="BR111" s="146" t="s">
        <v>105</v>
      </c>
    </row>
    <row r="112" spans="1:70" ht="13.5" x14ac:dyDescent="0.25">
      <c r="A112" s="21" t="str">
        <f t="shared" ca="1" si="4"/>
        <v>Educational Renewal</v>
      </c>
      <c r="B112" s="24" t="str">
        <f t="shared" ca="1" si="5"/>
        <v>Q</v>
      </c>
      <c r="C112" s="24"/>
      <c r="D112" s="24"/>
      <c r="E112" s="22"/>
      <c r="V112" s="22" t="s">
        <v>15</v>
      </c>
      <c r="W112" s="22" t="s">
        <v>15</v>
      </c>
      <c r="X112" s="22" t="s">
        <v>15</v>
      </c>
      <c r="Y112" s="22" t="s">
        <v>15</v>
      </c>
      <c r="Z112" s="22" t="s">
        <v>16</v>
      </c>
      <c r="AA112" s="22" t="s">
        <v>15</v>
      </c>
      <c r="AB112" s="22" t="s">
        <v>15</v>
      </c>
      <c r="AC112" s="22"/>
      <c r="AD112" s="22" t="s">
        <v>17</v>
      </c>
      <c r="AE112" s="22" t="s">
        <v>15</v>
      </c>
      <c r="AF112" s="22" t="s">
        <v>15</v>
      </c>
      <c r="AG112" s="22" t="s">
        <v>15</v>
      </c>
      <c r="AH112" s="146"/>
      <c r="AI112" s="146"/>
      <c r="AJ112" s="22" t="s">
        <v>15</v>
      </c>
      <c r="AK112" s="146" t="s">
        <v>296</v>
      </c>
      <c r="AL112" s="22" t="s">
        <v>15</v>
      </c>
      <c r="AM112" s="146" t="s">
        <v>16</v>
      </c>
      <c r="AN112" s="146" t="s">
        <v>16</v>
      </c>
      <c r="AO112" s="146" t="s">
        <v>16</v>
      </c>
      <c r="AP112" s="146" t="s">
        <v>296</v>
      </c>
      <c r="AQ112" s="146" t="s">
        <v>16</v>
      </c>
      <c r="AR112" s="146" t="s">
        <v>16</v>
      </c>
      <c r="AS112" s="146" t="s">
        <v>16</v>
      </c>
      <c r="AU112" s="22" t="s">
        <v>217</v>
      </c>
      <c r="AV112" s="22" t="s">
        <v>217</v>
      </c>
      <c r="AW112" s="22" t="s">
        <v>217</v>
      </c>
      <c r="AX112" s="22" t="s">
        <v>217</v>
      </c>
      <c r="AY112" s="22" t="s">
        <v>205</v>
      </c>
      <c r="AZ112" s="22" t="s">
        <v>217</v>
      </c>
      <c r="BA112" s="22" t="s">
        <v>217</v>
      </c>
      <c r="BB112" s="22"/>
      <c r="BC112" s="22" t="s">
        <v>217</v>
      </c>
      <c r="BD112" s="22" t="s">
        <v>217</v>
      </c>
      <c r="BE112" s="22" t="s">
        <v>217</v>
      </c>
      <c r="BF112" s="22" t="s">
        <v>217</v>
      </c>
      <c r="BG112" s="146"/>
      <c r="BH112" s="146"/>
      <c r="BI112" s="22" t="s">
        <v>217</v>
      </c>
      <c r="BJ112" s="146" t="s">
        <v>140</v>
      </c>
      <c r="BK112" s="22" t="s">
        <v>217</v>
      </c>
      <c r="BL112" s="146" t="s">
        <v>205</v>
      </c>
      <c r="BM112" s="146" t="s">
        <v>205</v>
      </c>
      <c r="BN112" s="146" t="s">
        <v>205</v>
      </c>
      <c r="BO112" s="146" t="s">
        <v>140</v>
      </c>
      <c r="BP112" s="146" t="s">
        <v>205</v>
      </c>
      <c r="BQ112" s="146" t="s">
        <v>205</v>
      </c>
      <c r="BR112" s="146" t="s">
        <v>205</v>
      </c>
    </row>
    <row r="113" spans="1:70" ht="13.5" x14ac:dyDescent="0.25">
      <c r="A113" s="21" t="str">
        <f t="shared" ca="1" si="4"/>
        <v>Cross-grade</v>
      </c>
      <c r="B113" s="24" t="str">
        <f t="shared" ca="1" si="5"/>
        <v>W</v>
      </c>
      <c r="C113" s="24"/>
      <c r="D113" s="24"/>
      <c r="E113" s="22"/>
      <c r="V113" s="22" t="s">
        <v>18</v>
      </c>
      <c r="W113" s="22" t="s">
        <v>222</v>
      </c>
      <c r="X113" s="22" t="s">
        <v>18</v>
      </c>
      <c r="Y113" s="22" t="s">
        <v>18</v>
      </c>
      <c r="Z113" s="22" t="s">
        <v>222</v>
      </c>
      <c r="AA113" s="22" t="s">
        <v>18</v>
      </c>
      <c r="AB113" s="22" t="s">
        <v>13</v>
      </c>
      <c r="AC113" s="22"/>
      <c r="AD113" s="22" t="s">
        <v>19</v>
      </c>
      <c r="AE113" s="22" t="s">
        <v>222</v>
      </c>
      <c r="AF113" s="22" t="s">
        <v>222</v>
      </c>
      <c r="AG113" s="22" t="s">
        <v>13</v>
      </c>
      <c r="AH113" s="146"/>
      <c r="AI113" s="146"/>
      <c r="AJ113" s="22" t="s">
        <v>18</v>
      </c>
      <c r="AK113" s="146" t="s">
        <v>210</v>
      </c>
      <c r="AL113" s="22" t="s">
        <v>18</v>
      </c>
      <c r="AM113" s="146" t="s">
        <v>222</v>
      </c>
      <c r="AN113" s="146" t="s">
        <v>222</v>
      </c>
      <c r="AO113" s="146" t="s">
        <v>222</v>
      </c>
      <c r="AP113" s="146" t="s">
        <v>210</v>
      </c>
      <c r="AQ113" s="146" t="s">
        <v>222</v>
      </c>
      <c r="AR113" s="146" t="s">
        <v>222</v>
      </c>
      <c r="AS113" s="146" t="s">
        <v>222</v>
      </c>
      <c r="AU113" s="22" t="s">
        <v>20</v>
      </c>
      <c r="AV113" s="22" t="s">
        <v>219</v>
      </c>
      <c r="AW113" s="22" t="s">
        <v>20</v>
      </c>
      <c r="AX113" s="22" t="s">
        <v>20</v>
      </c>
      <c r="AY113" s="22" t="s">
        <v>219</v>
      </c>
      <c r="AZ113" s="22" t="s">
        <v>20</v>
      </c>
      <c r="BA113" s="22" t="s">
        <v>105</v>
      </c>
      <c r="BB113" s="22"/>
      <c r="BC113" s="22" t="s">
        <v>220</v>
      </c>
      <c r="BD113" s="22" t="s">
        <v>219</v>
      </c>
      <c r="BE113" s="22" t="s">
        <v>219</v>
      </c>
      <c r="BF113" s="22" t="s">
        <v>105</v>
      </c>
      <c r="BG113" s="146"/>
      <c r="BH113" s="146"/>
      <c r="BI113" s="22" t="s">
        <v>20</v>
      </c>
      <c r="BJ113" s="146" t="s">
        <v>221</v>
      </c>
      <c r="BK113" s="22" t="s">
        <v>20</v>
      </c>
      <c r="BL113" s="146" t="s">
        <v>219</v>
      </c>
      <c r="BM113" s="146" t="s">
        <v>219</v>
      </c>
      <c r="BN113" s="146" t="s">
        <v>219</v>
      </c>
      <c r="BO113" s="146" t="s">
        <v>221</v>
      </c>
      <c r="BP113" s="146" t="s">
        <v>219</v>
      </c>
      <c r="BQ113" s="146" t="s">
        <v>219</v>
      </c>
      <c r="BR113" s="146" t="s">
        <v>219</v>
      </c>
    </row>
    <row r="114" spans="1:70" ht="13.5" x14ac:dyDescent="0.25">
      <c r="A114" s="21" t="str">
        <f t="shared" ca="1" si="4"/>
        <v/>
      </c>
      <c r="B114" s="24" t="str">
        <f t="shared" ca="1" si="5"/>
        <v/>
      </c>
      <c r="C114" s="24"/>
      <c r="D114" s="24"/>
      <c r="E114" s="22"/>
      <c r="V114" s="22" t="s">
        <v>21</v>
      </c>
      <c r="W114" s="22" t="s">
        <v>303</v>
      </c>
      <c r="X114" s="22" t="s">
        <v>21</v>
      </c>
      <c r="Y114" s="22" t="s">
        <v>21</v>
      </c>
      <c r="Z114" s="22"/>
      <c r="AA114" s="22" t="s">
        <v>21</v>
      </c>
      <c r="AB114" s="22" t="s">
        <v>16</v>
      </c>
      <c r="AC114" s="22"/>
      <c r="AD114" s="22"/>
      <c r="AE114" s="22"/>
      <c r="AF114" s="22"/>
      <c r="AG114" s="22" t="s">
        <v>16</v>
      </c>
      <c r="AH114" s="146"/>
      <c r="AI114" s="146"/>
      <c r="AJ114" s="22" t="s">
        <v>21</v>
      </c>
      <c r="AK114" s="146" t="s">
        <v>15</v>
      </c>
      <c r="AL114" s="22" t="s">
        <v>21</v>
      </c>
      <c r="AM114" s="146"/>
      <c r="AN114" s="146"/>
      <c r="AO114" s="146"/>
      <c r="AP114" s="146" t="s">
        <v>15</v>
      </c>
      <c r="AQ114" s="146"/>
      <c r="AR114" s="146"/>
      <c r="AS114" s="146" t="s">
        <v>210</v>
      </c>
      <c r="AU114" s="22" t="s">
        <v>115</v>
      </c>
      <c r="AV114" s="22" t="s">
        <v>93</v>
      </c>
      <c r="AW114" s="22" t="s">
        <v>115</v>
      </c>
      <c r="AX114" s="22" t="s">
        <v>115</v>
      </c>
      <c r="AY114" s="22"/>
      <c r="AZ114" s="22" t="s">
        <v>115</v>
      </c>
      <c r="BA114" s="22" t="s">
        <v>205</v>
      </c>
      <c r="BB114" s="22"/>
      <c r="BC114" s="22"/>
      <c r="BD114" s="22"/>
      <c r="BE114" s="22"/>
      <c r="BF114" s="22" t="s">
        <v>205</v>
      </c>
      <c r="BG114" s="146"/>
      <c r="BH114" s="146"/>
      <c r="BI114" s="22" t="s">
        <v>115</v>
      </c>
      <c r="BJ114" s="146" t="s">
        <v>217</v>
      </c>
      <c r="BK114" s="22" t="s">
        <v>115</v>
      </c>
      <c r="BL114" s="146"/>
      <c r="BM114" s="146"/>
      <c r="BN114" s="146"/>
      <c r="BO114" s="146" t="s">
        <v>217</v>
      </c>
      <c r="BP114" s="146"/>
      <c r="BQ114" s="146"/>
      <c r="BR114" s="146" t="s">
        <v>221</v>
      </c>
    </row>
    <row r="115" spans="1:70" ht="13.5" x14ac:dyDescent="0.25">
      <c r="A115" s="21" t="str">
        <f t="shared" ca="1" si="4"/>
        <v/>
      </c>
      <c r="B115" s="24" t="str">
        <f t="shared" ca="1" si="5"/>
        <v/>
      </c>
      <c r="C115" s="24"/>
      <c r="D115" s="24"/>
      <c r="E115" s="22"/>
      <c r="V115" s="22" t="s">
        <v>222</v>
      </c>
      <c r="W115" s="22"/>
      <c r="X115" s="22" t="s">
        <v>222</v>
      </c>
      <c r="Y115" s="22" t="s">
        <v>222</v>
      </c>
      <c r="Z115" s="22"/>
      <c r="AA115" s="22" t="s">
        <v>222</v>
      </c>
      <c r="AB115" s="22" t="s">
        <v>222</v>
      </c>
      <c r="AC115" s="22"/>
      <c r="AD115" s="22"/>
      <c r="AE115" s="22"/>
      <c r="AF115" s="22"/>
      <c r="AG115" s="22" t="s">
        <v>222</v>
      </c>
      <c r="AH115" s="146"/>
      <c r="AI115" s="146"/>
      <c r="AJ115" s="22" t="s">
        <v>222</v>
      </c>
      <c r="AK115" s="146" t="s">
        <v>297</v>
      </c>
      <c r="AL115" s="22" t="s">
        <v>222</v>
      </c>
      <c r="AM115" s="146"/>
      <c r="AN115" s="146"/>
      <c r="AO115" s="146"/>
      <c r="AP115" s="146" t="s">
        <v>297</v>
      </c>
      <c r="AQ115" s="146"/>
      <c r="AR115" s="146"/>
      <c r="AS115" s="146" t="s">
        <v>15</v>
      </c>
      <c r="AU115" s="22" t="s">
        <v>219</v>
      </c>
      <c r="AV115" s="22"/>
      <c r="AW115" s="22" t="s">
        <v>219</v>
      </c>
      <c r="AX115" s="22" t="s">
        <v>219</v>
      </c>
      <c r="AY115" s="22"/>
      <c r="AZ115" s="22" t="s">
        <v>219</v>
      </c>
      <c r="BA115" s="22" t="s">
        <v>219</v>
      </c>
      <c r="BB115" s="22"/>
      <c r="BC115" s="22"/>
      <c r="BD115" s="22"/>
      <c r="BE115" s="22"/>
      <c r="BF115" s="22" t="s">
        <v>219</v>
      </c>
      <c r="BG115" s="146"/>
      <c r="BH115" s="146"/>
      <c r="BI115" s="22" t="s">
        <v>219</v>
      </c>
      <c r="BJ115" s="146" t="s">
        <v>279</v>
      </c>
      <c r="BK115" s="22" t="s">
        <v>219</v>
      </c>
      <c r="BL115" s="146"/>
      <c r="BM115" s="146"/>
      <c r="BN115" s="146"/>
      <c r="BO115" s="146" t="s">
        <v>279</v>
      </c>
      <c r="BP115" s="146"/>
      <c r="BQ115" s="146"/>
      <c r="BR115" s="146" t="s">
        <v>217</v>
      </c>
    </row>
    <row r="116" spans="1:70" ht="13.5" x14ac:dyDescent="0.25">
      <c r="A116" s="21" t="str">
        <f t="shared" ca="1" si="4"/>
        <v/>
      </c>
      <c r="B116" s="24" t="str">
        <f t="shared" ca="1" si="5"/>
        <v/>
      </c>
      <c r="C116" s="24"/>
      <c r="D116" s="24"/>
      <c r="E116" s="22"/>
      <c r="V116" s="22" t="s">
        <v>303</v>
      </c>
      <c r="W116" s="22"/>
      <c r="X116" s="22" t="s">
        <v>303</v>
      </c>
      <c r="Y116" s="22" t="s">
        <v>303</v>
      </c>
      <c r="Z116" s="22"/>
      <c r="AA116" s="22" t="s">
        <v>303</v>
      </c>
      <c r="AB116" s="22"/>
      <c r="AC116" s="22"/>
      <c r="AD116" s="22"/>
      <c r="AE116" s="22"/>
      <c r="AF116" s="22"/>
      <c r="AG116" s="22"/>
      <c r="AH116" s="146"/>
      <c r="AI116" s="146"/>
      <c r="AJ116" s="22" t="s">
        <v>303</v>
      </c>
      <c r="AK116" s="146" t="s">
        <v>298</v>
      </c>
      <c r="AL116" s="22" t="s">
        <v>303</v>
      </c>
      <c r="AM116" s="146"/>
      <c r="AN116" s="146"/>
      <c r="AO116" s="146"/>
      <c r="AP116" s="146" t="s">
        <v>298</v>
      </c>
      <c r="AQ116" s="146"/>
      <c r="AR116" s="146"/>
      <c r="AS116" s="146"/>
      <c r="AU116" s="22" t="s">
        <v>93</v>
      </c>
      <c r="AV116" s="22"/>
      <c r="AW116" s="22" t="s">
        <v>93</v>
      </c>
      <c r="AX116" s="22" t="s">
        <v>93</v>
      </c>
      <c r="AY116" s="22"/>
      <c r="AZ116" s="22" t="s">
        <v>93</v>
      </c>
      <c r="BA116" s="22"/>
      <c r="BB116" s="22"/>
      <c r="BC116" s="22"/>
      <c r="BD116" s="22"/>
      <c r="BE116" s="22"/>
      <c r="BF116" s="22"/>
      <c r="BG116" s="146"/>
      <c r="BH116" s="146"/>
      <c r="BI116" s="22" t="s">
        <v>93</v>
      </c>
      <c r="BJ116" s="146" t="s">
        <v>216</v>
      </c>
      <c r="BK116" s="22" t="s">
        <v>93</v>
      </c>
      <c r="BL116" s="146"/>
      <c r="BM116" s="146"/>
      <c r="BN116" s="146"/>
      <c r="BO116" s="146" t="s">
        <v>216</v>
      </c>
      <c r="BP116" s="146"/>
      <c r="BQ116" s="146"/>
      <c r="BR116" s="146"/>
    </row>
    <row r="117" spans="1:70" ht="13.5" x14ac:dyDescent="0.25">
      <c r="A117" s="21" t="str">
        <f t="shared" ca="1" si="4"/>
        <v/>
      </c>
      <c r="B117" s="24" t="str">
        <f t="shared" ca="1" si="5"/>
        <v/>
      </c>
      <c r="C117" s="24"/>
      <c r="D117" s="24"/>
      <c r="E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146"/>
      <c r="AI117" s="146"/>
      <c r="AJ117" s="146"/>
      <c r="AK117" s="146" t="s">
        <v>299</v>
      </c>
      <c r="AL117" s="146"/>
      <c r="AM117" s="146"/>
      <c r="AN117" s="146"/>
      <c r="AO117" s="146"/>
      <c r="AP117" s="146" t="s">
        <v>299</v>
      </c>
      <c r="AQ117" s="146"/>
      <c r="AR117" s="146"/>
      <c r="AS117" s="146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146"/>
      <c r="BH117" s="146"/>
      <c r="BI117" s="146"/>
      <c r="BJ117" s="146" t="s">
        <v>219</v>
      </c>
      <c r="BK117" s="146"/>
      <c r="BL117" s="146"/>
      <c r="BM117" s="146"/>
      <c r="BN117" s="146"/>
      <c r="BO117" s="146" t="s">
        <v>219</v>
      </c>
      <c r="BP117" s="146"/>
      <c r="BQ117" s="146"/>
      <c r="BR117" s="146"/>
    </row>
    <row r="118" spans="1:70" ht="13.5" x14ac:dyDescent="0.25">
      <c r="A118" s="21" t="str">
        <f t="shared" ca="1" si="4"/>
        <v/>
      </c>
      <c r="B118" s="24" t="str">
        <f t="shared" ca="1" si="5"/>
        <v/>
      </c>
      <c r="C118" s="24"/>
      <c r="D118" s="24"/>
      <c r="E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146"/>
      <c r="AI118" s="146"/>
      <c r="AJ118" s="146"/>
      <c r="AK118" s="146" t="s">
        <v>300</v>
      </c>
      <c r="AL118" s="146"/>
      <c r="AM118" s="146"/>
      <c r="AN118" s="146"/>
      <c r="AO118" s="146"/>
      <c r="AP118" s="146" t="s">
        <v>300</v>
      </c>
      <c r="AQ118" s="146"/>
      <c r="AR118" s="146"/>
      <c r="AS118" s="146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146"/>
      <c r="BH118" s="146"/>
      <c r="BI118" s="146"/>
      <c r="BJ118" s="146" t="s">
        <v>215</v>
      </c>
      <c r="BK118" s="146"/>
      <c r="BL118" s="146"/>
      <c r="BM118" s="146"/>
      <c r="BN118" s="146"/>
      <c r="BO118" s="146" t="s">
        <v>215</v>
      </c>
      <c r="BP118" s="146"/>
      <c r="BQ118" s="146"/>
      <c r="BR118" s="146"/>
    </row>
    <row r="119" spans="1:70" ht="13.5" x14ac:dyDescent="0.25">
      <c r="A119" s="21" t="str">
        <f t="shared" ca="1" si="4"/>
        <v/>
      </c>
      <c r="B119" s="24" t="str">
        <f t="shared" ca="1" si="5"/>
        <v/>
      </c>
      <c r="C119" s="24"/>
      <c r="D119" s="24"/>
      <c r="E119" s="22"/>
      <c r="V119" s="146"/>
      <c r="W119" s="146"/>
      <c r="X119" s="146"/>
      <c r="Y119" s="146"/>
      <c r="Z119" s="146"/>
      <c r="AA119" s="146"/>
      <c r="AB119" s="146"/>
      <c r="AC119" s="146"/>
      <c r="AD119" s="146"/>
      <c r="AE119" s="146"/>
      <c r="AF119" s="146"/>
      <c r="AG119" s="146"/>
      <c r="AH119" s="146"/>
      <c r="AI119" s="146"/>
      <c r="AJ119" s="146"/>
      <c r="AK119" s="146" t="s">
        <v>13</v>
      </c>
      <c r="AL119" s="146"/>
      <c r="AM119" s="146"/>
      <c r="AN119" s="146"/>
      <c r="AO119" s="146"/>
      <c r="AP119" s="146" t="s">
        <v>13</v>
      </c>
      <c r="AQ119" s="146"/>
      <c r="AR119" s="146"/>
      <c r="AS119" s="146"/>
      <c r="AU119" s="146"/>
      <c r="AV119" s="146"/>
      <c r="AW119" s="146"/>
      <c r="AX119" s="146"/>
      <c r="AY119" s="146"/>
      <c r="AZ119" s="146"/>
      <c r="BA119" s="146"/>
      <c r="BB119" s="146"/>
      <c r="BC119" s="146"/>
      <c r="BD119" s="146"/>
      <c r="BE119" s="146"/>
      <c r="BF119" s="146"/>
      <c r="BG119" s="146"/>
      <c r="BH119" s="146"/>
      <c r="BI119" s="146"/>
      <c r="BJ119" s="146" t="s">
        <v>105</v>
      </c>
      <c r="BK119" s="146"/>
      <c r="BL119" s="146"/>
      <c r="BM119" s="146"/>
      <c r="BN119" s="146"/>
      <c r="BO119" s="146" t="s">
        <v>105</v>
      </c>
      <c r="BP119" s="146"/>
      <c r="BQ119" s="146"/>
      <c r="BR119" s="146"/>
    </row>
    <row r="120" spans="1:70" ht="13.5" x14ac:dyDescent="0.25">
      <c r="A120" s="20" t="s">
        <v>234</v>
      </c>
      <c r="B120" s="7"/>
      <c r="C120" s="7"/>
      <c r="D120" s="7"/>
      <c r="E120" s="7"/>
      <c r="V120" s="146"/>
      <c r="W120" s="146"/>
      <c r="X120" s="146"/>
      <c r="Y120" s="146"/>
      <c r="Z120" s="146"/>
      <c r="AA120" s="146"/>
      <c r="AB120" s="146"/>
      <c r="AC120" s="146"/>
      <c r="AD120" s="146"/>
      <c r="AE120" s="146"/>
      <c r="AF120" s="146"/>
      <c r="AG120" s="146"/>
      <c r="AH120" s="146"/>
      <c r="AI120" s="146"/>
      <c r="AJ120" s="146"/>
      <c r="AK120" s="146" t="s">
        <v>16</v>
      </c>
      <c r="AL120" s="146"/>
      <c r="AM120" s="146"/>
      <c r="AN120" s="146"/>
      <c r="AO120" s="146"/>
      <c r="AP120" s="146" t="s">
        <v>16</v>
      </c>
      <c r="AQ120" s="146"/>
      <c r="AR120" s="146"/>
      <c r="AS120" s="146"/>
      <c r="AU120" s="146"/>
      <c r="AV120" s="146"/>
      <c r="AW120" s="146"/>
      <c r="AX120" s="146"/>
      <c r="AY120" s="146"/>
      <c r="AZ120" s="146"/>
      <c r="BA120" s="146"/>
      <c r="BB120" s="146"/>
      <c r="BC120" s="146"/>
      <c r="BD120" s="146"/>
      <c r="BE120" s="146"/>
      <c r="BF120" s="146"/>
      <c r="BG120" s="146"/>
      <c r="BH120" s="146"/>
      <c r="BI120" s="146"/>
      <c r="BJ120" s="146" t="s">
        <v>205</v>
      </c>
      <c r="BK120" s="146"/>
      <c r="BL120" s="146"/>
      <c r="BM120" s="146"/>
      <c r="BN120" s="146"/>
      <c r="BO120" s="146" t="s">
        <v>205</v>
      </c>
      <c r="BP120" s="146"/>
      <c r="BQ120" s="146"/>
      <c r="BR120" s="146"/>
    </row>
    <row r="121" spans="1:70" ht="13.5" x14ac:dyDescent="0.25">
      <c r="A121" s="21">
        <v>1</v>
      </c>
      <c r="B121" s="24" t="s">
        <v>110</v>
      </c>
      <c r="C121" s="24"/>
      <c r="D121" s="24"/>
      <c r="E121" s="22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 t="s">
        <v>18</v>
      </c>
      <c r="AL121" s="146"/>
      <c r="AM121" s="146"/>
      <c r="AN121" s="146"/>
      <c r="AO121" s="146"/>
      <c r="AP121" s="146" t="s">
        <v>18</v>
      </c>
      <c r="AQ121" s="146"/>
      <c r="AR121" s="146"/>
      <c r="AS121" s="146"/>
      <c r="AU121" s="146"/>
      <c r="AV121" s="146"/>
      <c r="AW121" s="146"/>
      <c r="AX121" s="146"/>
      <c r="AY121" s="146"/>
      <c r="AZ121" s="146"/>
      <c r="BA121" s="146"/>
      <c r="BB121" s="146"/>
      <c r="BC121" s="146"/>
      <c r="BD121" s="146"/>
      <c r="BE121" s="146"/>
      <c r="BF121" s="146"/>
      <c r="BG121" s="146"/>
      <c r="BH121" s="146"/>
      <c r="BI121" s="146"/>
      <c r="BJ121" s="146" t="s">
        <v>20</v>
      </c>
      <c r="BK121" s="146"/>
      <c r="BL121" s="146"/>
      <c r="BM121" s="146"/>
      <c r="BN121" s="146"/>
      <c r="BO121" s="146" t="s">
        <v>20</v>
      </c>
      <c r="BP121" s="146"/>
      <c r="BQ121" s="146"/>
      <c r="BR121" s="146"/>
    </row>
    <row r="122" spans="1:70" ht="13.5" x14ac:dyDescent="0.25">
      <c r="A122" s="21">
        <v>2</v>
      </c>
      <c r="B122" s="24" t="s">
        <v>101</v>
      </c>
      <c r="C122" s="24"/>
      <c r="D122" s="24"/>
      <c r="E122" s="22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 t="s">
        <v>21</v>
      </c>
      <c r="AL122" s="146"/>
      <c r="AM122" s="146"/>
      <c r="AN122" s="146"/>
      <c r="AO122" s="146"/>
      <c r="AP122" s="146" t="s">
        <v>21</v>
      </c>
      <c r="AQ122" s="146"/>
      <c r="AR122" s="146"/>
      <c r="AS122" s="146"/>
      <c r="AU122" s="146"/>
      <c r="AV122" s="146"/>
      <c r="AW122" s="146"/>
      <c r="AX122" s="146"/>
      <c r="AY122" s="146"/>
      <c r="AZ122" s="146"/>
      <c r="BA122" s="146"/>
      <c r="BB122" s="146"/>
      <c r="BC122" s="146"/>
      <c r="BD122" s="146"/>
      <c r="BE122" s="146"/>
      <c r="BF122" s="146"/>
      <c r="BG122" s="146"/>
      <c r="BH122" s="146"/>
      <c r="BI122" s="146"/>
      <c r="BJ122" s="146" t="s">
        <v>115</v>
      </c>
      <c r="BK122" s="146"/>
      <c r="BL122" s="146"/>
      <c r="BM122" s="146"/>
      <c r="BN122" s="146"/>
      <c r="BO122" s="146" t="s">
        <v>115</v>
      </c>
      <c r="BP122" s="146"/>
      <c r="BQ122" s="146"/>
      <c r="BR122" s="146"/>
    </row>
    <row r="123" spans="1:70" ht="13.5" x14ac:dyDescent="0.25">
      <c r="A123" s="21">
        <v>3</v>
      </c>
      <c r="B123" s="24" t="s">
        <v>20</v>
      </c>
      <c r="C123" s="24"/>
      <c r="D123" s="24"/>
      <c r="E123" s="22"/>
    </row>
    <row r="124" spans="1:70" ht="13.5" x14ac:dyDescent="0.25">
      <c r="A124" s="21">
        <v>4</v>
      </c>
      <c r="B124" s="24" t="s">
        <v>205</v>
      </c>
      <c r="C124" s="24"/>
      <c r="D124" s="24"/>
      <c r="E124" s="22"/>
    </row>
    <row r="125" spans="1:70" ht="13.5" x14ac:dyDescent="0.25">
      <c r="A125" s="21">
        <v>5</v>
      </c>
      <c r="B125" s="24" t="s">
        <v>221</v>
      </c>
      <c r="C125" s="24"/>
      <c r="D125" s="24"/>
      <c r="E125" s="22"/>
    </row>
    <row r="126" spans="1:70" ht="13.5" x14ac:dyDescent="0.25">
      <c r="A126" s="21">
        <v>10</v>
      </c>
      <c r="B126" s="24" t="s">
        <v>215</v>
      </c>
      <c r="C126" s="24"/>
      <c r="D126" s="24"/>
      <c r="E126" s="22"/>
    </row>
    <row r="127" spans="1:70" ht="13.5" x14ac:dyDescent="0.25">
      <c r="A127" s="21">
        <v>15</v>
      </c>
      <c r="B127" s="24" t="s">
        <v>216</v>
      </c>
      <c r="C127" s="24"/>
      <c r="D127" s="24"/>
      <c r="E127" s="22"/>
    </row>
    <row r="128" spans="1:70" ht="13.5" x14ac:dyDescent="0.25">
      <c r="A128" s="21">
        <v>20</v>
      </c>
      <c r="B128" s="24" t="s">
        <v>99</v>
      </c>
      <c r="C128" s="24"/>
      <c r="D128" s="24"/>
      <c r="E128" s="22"/>
    </row>
    <row r="129" spans="1:5" ht="13.5" x14ac:dyDescent="0.25">
      <c r="A129" s="21">
        <v>25</v>
      </c>
      <c r="B129" s="24" t="s">
        <v>105</v>
      </c>
      <c r="C129" s="24"/>
      <c r="D129" s="24"/>
      <c r="E129" s="22"/>
    </row>
    <row r="130" spans="1:5" ht="13.5" x14ac:dyDescent="0.25">
      <c r="A130" s="21">
        <v>50</v>
      </c>
      <c r="B130" s="24" t="s">
        <v>217</v>
      </c>
      <c r="C130" s="24"/>
      <c r="D130" s="24"/>
      <c r="E130" s="22"/>
    </row>
    <row r="131" spans="1:5" ht="13.5" x14ac:dyDescent="0.25">
      <c r="A131" s="21">
        <v>100</v>
      </c>
      <c r="B131" s="24" t="s">
        <v>112</v>
      </c>
      <c r="C131" s="24"/>
      <c r="D131" s="24"/>
      <c r="E131" s="22"/>
    </row>
    <row r="132" spans="1:5" ht="13.5" x14ac:dyDescent="0.25">
      <c r="A132" s="21">
        <v>150</v>
      </c>
      <c r="B132" s="24" t="s">
        <v>211</v>
      </c>
      <c r="C132" s="24"/>
      <c r="D132" s="24"/>
      <c r="E132" s="22"/>
    </row>
    <row r="133" spans="1:5" ht="13.5" x14ac:dyDescent="0.25">
      <c r="A133" s="21">
        <v>250</v>
      </c>
      <c r="B133" s="24" t="s">
        <v>206</v>
      </c>
      <c r="C133" s="24"/>
      <c r="D133" s="24"/>
      <c r="E133" s="22"/>
    </row>
    <row r="134" spans="1:5" ht="13.5" x14ac:dyDescent="0.25">
      <c r="A134" s="21">
        <v>500</v>
      </c>
      <c r="B134" s="24" t="s">
        <v>93</v>
      </c>
      <c r="C134" s="21"/>
      <c r="D134" s="21"/>
      <c r="E134" s="22"/>
    </row>
    <row r="135" spans="1:5" ht="13.5" x14ac:dyDescent="0.25">
      <c r="A135" s="21">
        <v>1000</v>
      </c>
      <c r="B135" s="24" t="s">
        <v>218</v>
      </c>
      <c r="C135" s="21"/>
      <c r="D135" s="21"/>
      <c r="E135" s="22"/>
    </row>
    <row r="136" spans="1:5" ht="13.5" x14ac:dyDescent="0.25">
      <c r="A136" s="21">
        <v>1500</v>
      </c>
      <c r="B136" s="24" t="s">
        <v>219</v>
      </c>
      <c r="C136" s="21"/>
      <c r="D136" s="21"/>
      <c r="E136" s="22"/>
    </row>
    <row r="137" spans="1:5" ht="13.5" x14ac:dyDescent="0.25">
      <c r="A137" s="21">
        <v>2500</v>
      </c>
      <c r="B137" s="24" t="s">
        <v>96</v>
      </c>
      <c r="C137" s="21"/>
      <c r="D137" s="21"/>
      <c r="E137" s="22"/>
    </row>
    <row r="138" spans="1:5" ht="13.5" x14ac:dyDescent="0.25">
      <c r="A138" s="21">
        <v>5000</v>
      </c>
      <c r="B138" s="24" t="s">
        <v>220</v>
      </c>
      <c r="C138" s="21"/>
      <c r="D138" s="21"/>
      <c r="E138" s="22"/>
    </row>
  </sheetData>
  <sheetProtection password="C760" sheet="1" objects="1" scenarios="1" pivotTables="0"/>
  <sortState ref="A119:B136">
    <sortCondition ref="A119"/>
  </sortState>
  <mergeCells count="14">
    <mergeCell ref="K4:K8"/>
    <mergeCell ref="Q4:Q8"/>
    <mergeCell ref="L4:L8"/>
    <mergeCell ref="G4:G8"/>
    <mergeCell ref="H4:H8"/>
    <mergeCell ref="I4:I8"/>
    <mergeCell ref="J4:J8"/>
    <mergeCell ref="M4:M8"/>
    <mergeCell ref="S4:S8"/>
    <mergeCell ref="T4:T8"/>
    <mergeCell ref="N4:N8"/>
    <mergeCell ref="O4:O8"/>
    <mergeCell ref="P4:P8"/>
    <mergeCell ref="R4:R8"/>
  </mergeCells>
  <phoneticPr fontId="6" type="noConversion"/>
  <hyperlinks>
    <hyperlink ref="A56" r:id="rId1"/>
    <hyperlink ref="A50" r:id="rId2"/>
    <hyperlink ref="A51" r:id="rId3"/>
    <hyperlink ref="A54" r:id="rId4"/>
    <hyperlink ref="A55" r:id="rId5"/>
    <hyperlink ref="A52" r:id="rId6"/>
    <hyperlink ref="A53" r:id="rId7"/>
    <hyperlink ref="A57" r:id="rId8"/>
    <hyperlink ref="A60" r:id="rId9"/>
    <hyperlink ref="A61" r:id="rId10"/>
    <hyperlink ref="A49" r:id="rId11"/>
    <hyperlink ref="A67" r:id="rId12" display="mailto:anz_sales@kaspersky.com"/>
    <hyperlink ref="A66" r:id="rId13"/>
    <hyperlink ref="A68" r:id="rId14"/>
    <hyperlink ref="A70" r:id="rId15"/>
    <hyperlink ref="A71" r:id="rId16"/>
    <hyperlink ref="A72" r:id="rId17"/>
  </hyperlinks>
  <pageMargins left="0.75" right="0.75" top="1" bottom="1" header="0.5" footer="0.5"/>
  <pageSetup paperSize="9" orientation="portrait" r:id="rId18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23</vt:i4>
      </vt:variant>
      <vt:variant>
        <vt:lpstr>Named Ranges</vt:lpstr>
      </vt:variant>
      <vt:variant>
        <vt:i4>16</vt:i4>
      </vt:variant>
    </vt:vector>
  </HeadingPairs>
  <TitlesOfParts>
    <vt:vector size="39" baseType="lpstr">
      <vt:lpstr>Main</vt:lpstr>
      <vt:lpstr>Home+SOHO</vt:lpstr>
      <vt:lpstr>SMB+Enterprise</vt:lpstr>
      <vt:lpstr>xSP</vt:lpstr>
      <vt:lpstr>Traffic</vt:lpstr>
      <vt:lpstr>DDoS_Prevention</vt:lpstr>
      <vt:lpstr>Maintenance</vt:lpstr>
      <vt:lpstr>Media</vt:lpstr>
      <vt:lpstr>ProductSelector</vt:lpstr>
      <vt:lpstr>ProductComposition</vt:lpstr>
      <vt:lpstr>ProductCompositionMatrix</vt:lpstr>
      <vt:lpstr>Migration</vt:lpstr>
      <vt:lpstr>Comment</vt:lpstr>
      <vt:lpstr>Cover</vt:lpstr>
      <vt:lpstr>SaleListHome+SOHO</vt:lpstr>
      <vt:lpstr>SaleListSMB+Enterprise</vt:lpstr>
      <vt:lpstr>SaleListxSP</vt:lpstr>
      <vt:lpstr>SaleListHostedSecurity</vt:lpstr>
      <vt:lpstr>SaleListMSA</vt:lpstr>
      <vt:lpstr>SaleListMedia</vt:lpstr>
      <vt:lpstr>ProductList</vt:lpstr>
      <vt:lpstr>MigrationList</vt:lpstr>
      <vt:lpstr>Data</vt:lpstr>
      <vt:lpstr>CommentVC</vt:lpstr>
      <vt:lpstr>CoverVC</vt:lpstr>
      <vt:lpstr>DDoS_PreventionVC</vt:lpstr>
      <vt:lpstr>EnterpriseVC</vt:lpstr>
      <vt:lpstr>IsPublicVC</vt:lpstr>
      <vt:lpstr>MaintenanceVC</vt:lpstr>
      <vt:lpstr>MediaVC</vt:lpstr>
      <vt:lpstr>MigrationVC</vt:lpstr>
      <vt:lpstr>ProductCompositionMatrixVC</vt:lpstr>
      <vt:lpstr>ProductCompositionVC</vt:lpstr>
      <vt:lpstr>ProductSelectorVC</vt:lpstr>
      <vt:lpstr>PSLicenseType</vt:lpstr>
      <vt:lpstr>PSTerm</vt:lpstr>
      <vt:lpstr>SOHOVC</vt:lpstr>
      <vt:lpstr>TrafficVC</vt:lpstr>
      <vt:lpstr>xSPVC</vt:lpstr>
    </vt:vector>
  </TitlesOfParts>
  <Company>Kaspersky Lab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Buyakin</dc:creator>
  <cp:lastModifiedBy>Marina Pakholkova</cp:lastModifiedBy>
  <cp:lastPrinted>2007-02-17T13:24:53Z</cp:lastPrinted>
  <dcterms:created xsi:type="dcterms:W3CDTF">2007-01-30T08:39:54Z</dcterms:created>
  <dcterms:modified xsi:type="dcterms:W3CDTF">2014-03-13T13:52:28Z</dcterms:modified>
</cp:coreProperties>
</file>